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ipovaUcebna215 - Oprava ..." sheetId="2" state="visible" r:id="rId4"/>
  </sheets>
  <definedNames>
    <definedName function="false" hidden="false" localSheetId="1" name="_xlnm.Print_Area" vbProcedure="false">'LipovaUcebna215 - Oprava ...'!$C$4:$J$76,'LipovaUcebna215 - Oprava ...'!$C$82:$J$112,'LipovaUcebna215 - Oprava ...'!$C$118:$K$239</definedName>
    <definedName function="false" hidden="false" localSheetId="1" name="_xlnm.Print_Titles" vbProcedure="false">'LipovaUcebna215 - Oprava ...'!$128:$128</definedName>
    <definedName function="false" hidden="true" localSheetId="1" name="_xlnm._FilterDatabase" vbProcedure="false">'LipovaUcebna215 - Oprava ...'!$C$128:$K$239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<sst xmlns="http://schemas.openxmlformats.org/spreadsheetml/2006/main" count="1466" uniqueCount="435">
  <si>
    <t xml:space="preserve">Export Komplet</t>
  </si>
  <si>
    <t xml:space="preserve">2.0</t>
  </si>
  <si>
    <t xml:space="preserve">False</t>
  </si>
  <si>
    <t xml:space="preserve">{4055c9e4-6451-4f03-9f7d-3dd67c08dce8}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</si>
  <si>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</si>
  <si>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</si>
  <si>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</si>
  <si>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</si>
  <si>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</si>
  <si>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</si>
  <si>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</si>
  <si>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</si>
  <si>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</si>
  <si>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LipovaUcebna215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</si>
  <si>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</si>
  <si>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</si>
  <si>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učebny č.215</t>
  </si>
  <si>
    <t xml:space="preserve">KSO:</t>
  </si>
  <si>
    <t xml:space="preserve">CC-CZ:</t>
  </si>
  <si>
    <t xml:space="preserve">Místo:</t>
  </si>
  <si>
    <t xml:space="preserve">Lipová 18, Brno</t>
  </si>
  <si>
    <t xml:space="preserve">Datum:</t>
  </si>
  <si>
    <t xml:space="preserve">3. 2. 2025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</si>
  <si>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</si>
  <si>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</si>
  <si>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</si>
  <si>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</si>
  <si>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</si>
  <si>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</si>
  <si>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</si>
  <si>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</si>
  <si>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</si>
  <si>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</si>
  <si>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Radka Volková, Loděnice 50, 67175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</si>
  <si>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</si>
  <si>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</si>
  <si>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</si>
  <si>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</si>
  <si>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</si>
  <si>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</si>
  <si>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</si>
  <si>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</si>
  <si>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</si>
  <si>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</si>
  <si>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</si>
  <si>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</si>
  <si>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</si>
  <si>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</si>
  <si>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</si>
  <si>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</si>
  <si>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</si>
  <si>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</si>
  <si>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</si>
  <si>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</si>
  <si>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</si>
  <si>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</si>
  <si>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</si>
  <si>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</si>
  <si>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</si>
  <si>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</si>
  <si>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</si>
  <si>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</si>
  <si>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</si>
  <si>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</si>
  <si>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</si>
  <si>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</si>
  <si>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</si>
  <si>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</si>
  <si>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</si>
  <si>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</si>
  <si>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</si>
  <si>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</si>
  <si>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</si>
  <si>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</si>
  <si>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</si>
  <si>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</si>
  <si>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</si>
  <si>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</si>
  <si>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</si>
  <si>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</si>
  <si>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</si>
  <si>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</si>
  <si>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</si>
  <si>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</si>
  <si>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</si>
  <si>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</si>
  <si>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</si>
  <si>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</si>
  <si>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</si>
  <si>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</si>
  <si>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</si>
  <si>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</si>
  <si>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</si>
  <si>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</si>
  <si>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</si>
  <si>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</si>
  <si>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</si>
  <si>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</si>
  <si>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</si>
  <si>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</si>
  <si>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</si>
  <si>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</si>
  <si>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</si>
  <si>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</si>
  <si>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</si>
  <si>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</si>
  <si>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</si>
  <si>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</si>
  <si>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</si>
  <si>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</si>
  <si>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</si>
  <si>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</si>
  <si>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</si>
  <si>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</si>
  <si>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</si>
  <si>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</si>
  <si>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</si>
  <si>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</si>
  <si>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</si>
  <si>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</si>
  <si>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</si>
  <si>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</si>
  <si>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</si>
  <si>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</si>
  <si>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</si>
  <si>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612135101</t>
  </si>
  <si>
    <t xml:space="preserve">Hrubá výplň rýh ve stěnách maltou jakékoli šířky rýhy</t>
  </si>
  <si>
    <t xml:space="preserve">m2</t>
  </si>
  <si>
    <t xml:space="preserve">CS ÚRS 2025 01</t>
  </si>
  <si>
    <t xml:space="preserve">4</t>
  </si>
  <si>
    <t xml:space="preserve">122937931</t>
  </si>
  <si>
    <t xml:space="preserve">VV</t>
  </si>
  <si>
    <t xml:space="preserve">7,5*0,1</t>
  </si>
  <si>
    <t xml:space="preserve">612321121</t>
  </si>
  <si>
    <t xml:space="preserve">Vápenocementová omítka hladká jednovrstvá vnitřních stěn nanášená ručně(po skříních)</t>
  </si>
  <si>
    <t xml:space="preserve">-1547282337</t>
  </si>
  <si>
    <t xml:space="preserve">5,7*2,0+(2,0*2+5,7)*0,5</t>
  </si>
  <si>
    <t xml:space="preserve">3</t>
  </si>
  <si>
    <t xml:space="preserve">612321131</t>
  </si>
  <si>
    <t xml:space="preserve">Vápenocementový štuk vnitřních stěn tloušťky do 3 mm</t>
  </si>
  <si>
    <t xml:space="preserve">-806978725</t>
  </si>
  <si>
    <t xml:space="preserve">612325417</t>
  </si>
  <si>
    <t xml:space="preserve">Oprava vnitřní vápenocementové hladké omítky tl do 20 mm stěn v rozsahu plochy přes 10 do 30 % s celoplošným přeštukováním tl do 3 mm</t>
  </si>
  <si>
    <t xml:space="preserve">52184979</t>
  </si>
  <si>
    <t xml:space="preserve">(7,5+8,89)*2*3,8-1,45*1,97</t>
  </si>
  <si>
    <t xml:space="preserve">-5,7*2,0-8,9*2,0-1,26*2,0-7,4*2,6</t>
  </si>
  <si>
    <t xml:space="preserve">Součet</t>
  </si>
  <si>
    <t xml:space="preserve">5</t>
  </si>
  <si>
    <t xml:space="preserve">612325419</t>
  </si>
  <si>
    <t xml:space="preserve">Oprava vnitřní vápenocementové hladké omítky tl do 20 mm stěn v rozsahu plochy přes 30 do 50 % s celoplošným přeštukováním tl do 3 mm (po obkladu)</t>
  </si>
  <si>
    <t xml:space="preserve">444920678</t>
  </si>
  <si>
    <t xml:space="preserve">8,9*2,0+1,26*2,0</t>
  </si>
  <si>
    <t xml:space="preserve">619991011</t>
  </si>
  <si>
    <t xml:space="preserve">Obalení samostatných konstrukcí a prvků PE fólií</t>
  </si>
  <si>
    <t xml:space="preserve">-99324972</t>
  </si>
  <si>
    <t xml:space="preserve">7,5*2,6</t>
  </si>
  <si>
    <t xml:space="preserve">7</t>
  </si>
  <si>
    <t xml:space="preserve">632441216</t>
  </si>
  <si>
    <t xml:space="preserve">Potěr anhydritový samonivelační litý C25 přes 25 do 30 mm-srovnání podlahy</t>
  </si>
  <si>
    <t xml:space="preserve">-711444031</t>
  </si>
  <si>
    <t xml:space="preserve">5,7*0,5</t>
  </si>
  <si>
    <t xml:space="preserve">9</t>
  </si>
  <si>
    <t xml:space="preserve">Ostatní konstrukce a práce, bourání</t>
  </si>
  <si>
    <t xml:space="preserve">8</t>
  </si>
  <si>
    <t xml:space="preserve">949101111</t>
  </si>
  <si>
    <t xml:space="preserve">Lešení pomocné pro objekty pozemních staveb s lešeňovou podlahou v do 1,9 m zatížení do 150 kg/m2</t>
  </si>
  <si>
    <t xml:space="preserve">942661662</t>
  </si>
  <si>
    <t xml:space="preserve">5*1,2*3</t>
  </si>
  <si>
    <t xml:space="preserve">952901111</t>
  </si>
  <si>
    <t xml:space="preserve">Vyčištění budov bytové a občanské výstavby při výšce podlaží do 4 m</t>
  </si>
  <si>
    <t xml:space="preserve">-1354731832</t>
  </si>
  <si>
    <t xml:space="preserve">8,9*7,5</t>
  </si>
  <si>
    <t xml:space="preserve">10</t>
  </si>
  <si>
    <t xml:space="preserve">952-pc 1</t>
  </si>
  <si>
    <t xml:space="preserve">Vyklizení třídy- lavic,katedry, polic, skřiněk </t>
  </si>
  <si>
    <t xml:space="preserve">sada</t>
  </si>
  <si>
    <t xml:space="preserve">-1340984646</t>
  </si>
  <si>
    <t xml:space="preserve">11</t>
  </si>
  <si>
    <t xml:space="preserve">952-pc 3</t>
  </si>
  <si>
    <t xml:space="preserve">Demontáž tabule uchycené do zdi a do podlahy </t>
  </si>
  <si>
    <t xml:space="preserve">484474099</t>
  </si>
  <si>
    <t xml:space="preserve">965045112</t>
  </si>
  <si>
    <t xml:space="preserve">Bourání potěrů cementových nebo pískocementových tl do 50 mm pl do 4 m2-pod dlažbou</t>
  </si>
  <si>
    <t xml:space="preserve">-1396074480</t>
  </si>
  <si>
    <t xml:space="preserve">7,5*0,3</t>
  </si>
  <si>
    <t xml:space="preserve">13</t>
  </si>
  <si>
    <t xml:space="preserve">965081212</t>
  </si>
  <si>
    <t xml:space="preserve">Bourání podlah z dlaždic keramických nebo xylolitových tl do 10 mm plochy do 1 m2</t>
  </si>
  <si>
    <t xml:space="preserve">-758349444</t>
  </si>
  <si>
    <t xml:space="preserve">14</t>
  </si>
  <si>
    <t xml:space="preserve">965081611</t>
  </si>
  <si>
    <t xml:space="preserve">Odsekání soklíků rovných</t>
  </si>
  <si>
    <t xml:space="preserve">m</t>
  </si>
  <si>
    <t xml:space="preserve">-2076701517</t>
  </si>
  <si>
    <t xml:space="preserve">15</t>
  </si>
  <si>
    <t xml:space="preserve">978013141</t>
  </si>
  <si>
    <t xml:space="preserve">Otlučení (osekání) vnitřní vápenné nebo vápenocementové omítky stěn v rozsahu přes 10 do 30 %</t>
  </si>
  <si>
    <t xml:space="preserve">464197528</t>
  </si>
  <si>
    <t xml:space="preserve">16</t>
  </si>
  <si>
    <t xml:space="preserve">978013161</t>
  </si>
  <si>
    <t xml:space="preserve">Otlučení (osekání) vnitřní vápenné nebo vápenocementové omítky stěn v rozsahu přes 30 do 50 %</t>
  </si>
  <si>
    <t xml:space="preserve">118241282</t>
  </si>
  <si>
    <t xml:space="preserve">20,32+16,25</t>
  </si>
  <si>
    <t xml:space="preserve">997</t>
  </si>
  <si>
    <t xml:space="preserve">Doprava suti a vybouraných hmot</t>
  </si>
  <si>
    <t xml:space="preserve">17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</si>
  <si>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</si>
  <si>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</si>
  <si>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</si>
  <si>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6707939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</si>
  <si>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</si>
  <si>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</si>
  <si>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</si>
  <si>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1606385598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</si>
  <si>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</si>
  <si>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</si>
  <si>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</si>
  <si>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1258146255</t>
  </si>
  <si>
    <t xml:space="preserve">2,671*14 'Přepočtené koeficientem množství</t>
  </si>
  <si>
    <t xml:space="preserve">20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</si>
  <si>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</si>
  <si>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</si>
  <si>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-665326897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</si>
  <si>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</si>
  <si>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</si>
  <si>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</si>
  <si>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</si>
  <si>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-1647107572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</si>
  <si>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</si>
  <si>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</si>
  <si>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</si>
  <si>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</si>
  <si>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22</t>
  </si>
  <si>
    <t xml:space="preserve">725210821</t>
  </si>
  <si>
    <t xml:space="preserve">Demontáž umyvadel bez výtokových armatur</t>
  </si>
  <si>
    <t xml:space="preserve">soubor</t>
  </si>
  <si>
    <t xml:space="preserve">-62873122</t>
  </si>
  <si>
    <t xml:space="preserve">23</t>
  </si>
  <si>
    <t xml:space="preserve">725211601</t>
  </si>
  <si>
    <t xml:space="preserve">Umyvadlo keramické bílé se sifonem připevněné na stěnu šrouby</t>
  </si>
  <si>
    <t xml:space="preserve">-1621096769</t>
  </si>
  <si>
    <t xml:space="preserve">24</t>
  </si>
  <si>
    <t xml:space="preserve">725820802</t>
  </si>
  <si>
    <t xml:space="preserve">Demontáž baterie  do jednoho otvoru</t>
  </si>
  <si>
    <t xml:space="preserve">-330391815</t>
  </si>
  <si>
    <t xml:space="preserve">25</t>
  </si>
  <si>
    <t xml:space="preserve">725822611</t>
  </si>
  <si>
    <t xml:space="preserve">Baterie umyvadlová stojánková páková </t>
  </si>
  <si>
    <t xml:space="preserve">1260959521</t>
  </si>
  <si>
    <t xml:space="preserve">26</t>
  </si>
  <si>
    <t xml:space="preserve">725-pc 1</t>
  </si>
  <si>
    <t xml:space="preserve">Úprava vody a kanalizce-osazení nové baterie u umyvadla</t>
  </si>
  <si>
    <t xml:space="preserve">657613169</t>
  </si>
  <si>
    <t xml:space="preserve">27</t>
  </si>
  <si>
    <t xml:space="preserve">998725312</t>
  </si>
  <si>
    <t xml:space="preserve">Přesun hmot procentní pro zařizovací předměty ruční v objektech v přes 6 do 12 m</t>
  </si>
  <si>
    <t xml:space="preserve">%</t>
  </si>
  <si>
    <t xml:space="preserve">-722007801</t>
  </si>
  <si>
    <t xml:space="preserve">741</t>
  </si>
  <si>
    <t xml:space="preserve">Elektroinstalace - silnoproud</t>
  </si>
  <si>
    <t xml:space="preserve">28</t>
  </si>
  <si>
    <t xml:space="preserve">7413700</t>
  </si>
  <si>
    <t xml:space="preserve">Demonáž svítidla</t>
  </si>
  <si>
    <t xml:space="preserve">kus</t>
  </si>
  <si>
    <t xml:space="preserve">1872101592</t>
  </si>
  <si>
    <t xml:space="preserve">29</t>
  </si>
  <si>
    <t xml:space="preserve">741370002</t>
  </si>
  <si>
    <t xml:space="preserve">Montáž svítidlo žárovkové bytové stropní přisazené 1 zdroj se sklem</t>
  </si>
  <si>
    <t xml:space="preserve">996096810</t>
  </si>
  <si>
    <t xml:space="preserve">30</t>
  </si>
  <si>
    <t xml:space="preserve">M</t>
  </si>
  <si>
    <t xml:space="preserve">34821-01</t>
  </si>
  <si>
    <t xml:space="preserve">zářivkové svítidlo stropní přisazené  dvě LED trubice světelného zdroje a recyklačních poplatků</t>
  </si>
  <si>
    <t xml:space="preserve">32</t>
  </si>
  <si>
    <t xml:space="preserve">-39783972</t>
  </si>
  <si>
    <t xml:space="preserve">31</t>
  </si>
  <si>
    <t xml:space="preserve">741-pc 1</t>
  </si>
  <si>
    <t xml:space="preserve">Demontáž intern.zasuvky,po odstranění obkladu se osadí zpět na stěnu </t>
  </si>
  <si>
    <t xml:space="preserve">-1931271788</t>
  </si>
  <si>
    <t xml:space="preserve">741-pc 2</t>
  </si>
  <si>
    <t xml:space="preserve">Výměna dvoj zásuvek</t>
  </si>
  <si>
    <t xml:space="preserve">31087895</t>
  </si>
  <si>
    <t xml:space="preserve">33</t>
  </si>
  <si>
    <t xml:space="preserve">741-pc 3</t>
  </si>
  <si>
    <t xml:space="preserve">Výměna vypínačů a dvou vypínačů</t>
  </si>
  <si>
    <t xml:space="preserve">1351090894</t>
  </si>
  <si>
    <t xml:space="preserve">34</t>
  </si>
  <si>
    <t xml:space="preserve">741-pc 4</t>
  </si>
  <si>
    <t xml:space="preserve">Demontáž lišty,nová lišta a vložení stávajícího kabelu</t>
  </si>
  <si>
    <t xml:space="preserve">2115881507</t>
  </si>
  <si>
    <t xml:space="preserve">35</t>
  </si>
  <si>
    <t xml:space="preserve">998741312</t>
  </si>
  <si>
    <t xml:space="preserve">Přesun hmot procentní pro silnoproud ruční v objektech v přes 6 do 12 m</t>
  </si>
  <si>
    <t xml:space="preserve">730521041</t>
  </si>
  <si>
    <t xml:space="preserve">762</t>
  </si>
  <si>
    <t xml:space="preserve">Konstrukce tesařské</t>
  </si>
  <si>
    <t xml:space="preserve">36</t>
  </si>
  <si>
    <t xml:space="preserve">762511284</t>
  </si>
  <si>
    <t xml:space="preserve">Podlahové kce podkladové dvouvrstvé z desek OSB tl 2x15 mm broušených na pero a drážku lepených</t>
  </si>
  <si>
    <t xml:space="preserve">-531690086</t>
  </si>
  <si>
    <t xml:space="preserve">37</t>
  </si>
  <si>
    <t xml:space="preserve">762595001</t>
  </si>
  <si>
    <t xml:space="preserve">Spojovací prostředky pro položení dřevěných podlah a zakrytí kanálů</t>
  </si>
  <si>
    <t xml:space="preserve">1989217599</t>
  </si>
  <si>
    <t xml:space="preserve">38</t>
  </si>
  <si>
    <t xml:space="preserve">998762312</t>
  </si>
  <si>
    <t xml:space="preserve">Přesun hmot procentní pro kce tesařské ruční v objektech v přes 6 do 12 m</t>
  </si>
  <si>
    <t xml:space="preserve">1830081630</t>
  </si>
  <si>
    <t xml:space="preserve">766</t>
  </si>
  <si>
    <t xml:space="preserve">Konstrukce truhlářské</t>
  </si>
  <si>
    <t xml:space="preserve">39</t>
  </si>
  <si>
    <t xml:space="preserve">766411812</t>
  </si>
  <si>
    <t xml:space="preserve">Demontáž truhlářského obložení stěn z panelů plochy přes 1,5 m2</t>
  </si>
  <si>
    <t xml:space="preserve">-779342533</t>
  </si>
  <si>
    <t xml:space="preserve">20,4</t>
  </si>
  <si>
    <t xml:space="preserve">776</t>
  </si>
  <si>
    <t xml:space="preserve">Podlahy povlakové</t>
  </si>
  <si>
    <t xml:space="preserve">40</t>
  </si>
  <si>
    <t xml:space="preserve">776111116</t>
  </si>
  <si>
    <t xml:space="preserve">Odstranění zbytků lepidla z podkladu povlakových podlah broušením</t>
  </si>
  <si>
    <t xml:space="preserve">790822510</t>
  </si>
  <si>
    <t xml:space="preserve">41</t>
  </si>
  <si>
    <t xml:space="preserve">776111311</t>
  </si>
  <si>
    <t xml:space="preserve">Vysátí podkladu povlakových podlah</t>
  </si>
  <si>
    <t xml:space="preserve">187646876</t>
  </si>
  <si>
    <t xml:space="preserve">8,9*7,5+5,7*0,5</t>
  </si>
  <si>
    <t xml:space="preserve">42</t>
  </si>
  <si>
    <t xml:space="preserve">776121112</t>
  </si>
  <si>
    <t xml:space="preserve">Vodou ředitelná penetrace savého podkladu povlakových podlah</t>
  </si>
  <si>
    <t xml:space="preserve">719360480</t>
  </si>
  <si>
    <t xml:space="preserve">43</t>
  </si>
  <si>
    <t xml:space="preserve">776141121</t>
  </si>
  <si>
    <t xml:space="preserve">Stěrka podlahová nivelační pro vyrovnání podkladu povlakových podlah pevnosti 30 MPa tl do 3 mm</t>
  </si>
  <si>
    <t xml:space="preserve">298838226</t>
  </si>
  <si>
    <t xml:space="preserve">44</t>
  </si>
  <si>
    <t xml:space="preserve">776201812</t>
  </si>
  <si>
    <t xml:space="preserve">Demontáž lepených povlakových podlah včetně lišt</t>
  </si>
  <si>
    <t xml:space="preserve">1044263883</t>
  </si>
  <si>
    <t xml:space="preserve">45</t>
  </si>
  <si>
    <t xml:space="preserve">776221111</t>
  </si>
  <si>
    <t xml:space="preserve">Lepení pásů z PVC standardním lepidlem</t>
  </si>
  <si>
    <t xml:space="preserve">36550342</t>
  </si>
  <si>
    <t xml:space="preserve">46</t>
  </si>
  <si>
    <t xml:space="preserve">28411143</t>
  </si>
  <si>
    <t xml:space="preserve">podlahovina PVC</t>
  </si>
  <si>
    <t xml:space="preserve">138061200</t>
  </si>
  <si>
    <t xml:space="preserve">69,6*1,1 'Přepočtené koeficientem množství</t>
  </si>
  <si>
    <t xml:space="preserve">47</t>
  </si>
  <si>
    <t xml:space="preserve">776421111</t>
  </si>
  <si>
    <t xml:space="preserve">Montáž a dodávka obvodových lišt lepením</t>
  </si>
  <si>
    <t xml:space="preserve">159987993</t>
  </si>
  <si>
    <t xml:space="preserve">(8,9+7,5+0,5)*2*1,1</t>
  </si>
  <si>
    <t xml:space="preserve">48</t>
  </si>
  <si>
    <t xml:space="preserve">776-pc 1</t>
  </si>
  <si>
    <t xml:space="preserve">dem.větracích otvorů a osazení nových v podlaze</t>
  </si>
  <si>
    <t xml:space="preserve">-1340069396</t>
  </si>
  <si>
    <t xml:space="preserve">49</t>
  </si>
  <si>
    <t xml:space="preserve">998776312</t>
  </si>
  <si>
    <t xml:space="preserve">Přesun hmot procentní pro podlahy povlakové ruční v objektech v přes 6 do 12 m</t>
  </si>
  <si>
    <t xml:space="preserve">1344311220</t>
  </si>
  <si>
    <t xml:space="preserve">781</t>
  </si>
  <si>
    <t xml:space="preserve">Dokončovací práce - obklady</t>
  </si>
  <si>
    <t xml:space="preserve">50</t>
  </si>
  <si>
    <t xml:space="preserve">781121011</t>
  </si>
  <si>
    <t xml:space="preserve">Nátěr penetrační na stěnu</t>
  </si>
  <si>
    <t xml:space="preserve">-918665494</t>
  </si>
  <si>
    <t xml:space="preserve">2,2*1,5</t>
  </si>
  <si>
    <t xml:space="preserve">51</t>
  </si>
  <si>
    <t xml:space="preserve">781131112</t>
  </si>
  <si>
    <t xml:space="preserve">Izolace pod obklad nátěrem nebo stěrkou ve dvou vrstvách</t>
  </si>
  <si>
    <t xml:space="preserve">1604635910</t>
  </si>
  <si>
    <t xml:space="preserve">1,5*1,5</t>
  </si>
  <si>
    <t xml:space="preserve">52</t>
  </si>
  <si>
    <t xml:space="preserve">781151031</t>
  </si>
  <si>
    <t xml:space="preserve">Celoplošné vyrovnání podkladu stěrkou tl 3 mm</t>
  </si>
  <si>
    <t xml:space="preserve">-1595928251</t>
  </si>
  <si>
    <t xml:space="preserve">53</t>
  </si>
  <si>
    <t xml:space="preserve">781472213</t>
  </si>
  <si>
    <t xml:space="preserve">Montáž obkladů keramických hladkých lepených cementovým flexibilním lepidlem přes 2 do 4 ks/m2</t>
  </si>
  <si>
    <t xml:space="preserve">-1599343018</t>
  </si>
  <si>
    <t xml:space="preserve">54</t>
  </si>
  <si>
    <t xml:space="preserve">59761703</t>
  </si>
  <si>
    <t xml:space="preserve">obklad keramický nemrazuvzdorný povrch hladký/lesklý tl do 10mm přes 2 do 4ks/m2</t>
  </si>
  <si>
    <t xml:space="preserve">-2005568863</t>
  </si>
  <si>
    <t xml:space="preserve">3,3*1,15 'Přepočtené koeficientem množství</t>
  </si>
  <si>
    <t xml:space="preserve">55</t>
  </si>
  <si>
    <t xml:space="preserve">781472291</t>
  </si>
  <si>
    <t xml:space="preserve">Příplatek k montáži obkladů keramických lepených cementovým flexibilním lepidlem za plochu do 10 m2</t>
  </si>
  <si>
    <t xml:space="preserve">1489040181</t>
  </si>
  <si>
    <t xml:space="preserve">56</t>
  </si>
  <si>
    <t xml:space="preserve">781492211</t>
  </si>
  <si>
    <t xml:space="preserve">Montáž a dodávka profilů rohových lepených flexibilním cementovým lepidlem</t>
  </si>
  <si>
    <t xml:space="preserve">858046311</t>
  </si>
  <si>
    <t xml:space="preserve">(2,2+1,5*2)*1,1</t>
  </si>
  <si>
    <t xml:space="preserve">57</t>
  </si>
  <si>
    <t xml:space="preserve">998781312</t>
  </si>
  <si>
    <t xml:space="preserve">Přesun hmot procentní pro obklady keramické ruční v objektech v přes 6 do 12 m</t>
  </si>
  <si>
    <t xml:space="preserve">-809989167</t>
  </si>
  <si>
    <t xml:space="preserve">783</t>
  </si>
  <si>
    <t xml:space="preserve">Dokončovací práce - nátěry</t>
  </si>
  <si>
    <t xml:space="preserve">58</t>
  </si>
  <si>
    <t xml:space="preserve">783-pol.1</t>
  </si>
  <si>
    <t xml:space="preserve">Oškrabání a nátěr radiátoru a trub</t>
  </si>
  <si>
    <t xml:space="preserve">2094049097</t>
  </si>
  <si>
    <t xml:space="preserve">59</t>
  </si>
  <si>
    <t xml:space="preserve">783-pol.2</t>
  </si>
  <si>
    <t xml:space="preserve">Nátěr plynového potrubí</t>
  </si>
  <si>
    <t xml:space="preserve">-1126639437</t>
  </si>
  <si>
    <t xml:space="preserve">784</t>
  </si>
  <si>
    <t xml:space="preserve">Dokončovací práce - malby a tapety</t>
  </si>
  <si>
    <t xml:space="preserve">60</t>
  </si>
  <si>
    <t xml:space="preserve">784111011</t>
  </si>
  <si>
    <t xml:space="preserve">Obroušení podkladu omítnutého v místnostech v do 3,80 m</t>
  </si>
  <si>
    <t xml:space="preserve">1531450990</t>
  </si>
  <si>
    <t xml:space="preserve">(8,9+7,5+0,5)*2*3,8</t>
  </si>
  <si>
    <t xml:space="preserve">7,9*7,5+1,0*7,5*1,5</t>
  </si>
  <si>
    <t xml:space="preserve">61</t>
  </si>
  <si>
    <t xml:space="preserve">784211101</t>
  </si>
  <si>
    <t xml:space="preserve">Dvojnásobné bílé malby ze směsí za mokra výborně oděruvzdorných v místnostech v do 3,80 m</t>
  </si>
  <si>
    <t xml:space="preserve">1870376342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</si>
  <si>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</si>
  <si>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</si>
  <si>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</si>
  <si>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</si>
  <si>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62</t>
  </si>
  <si>
    <t xml:space="preserve">030001000</t>
  </si>
  <si>
    <t xml:space="preserve">Zařízení staveniště 1%</t>
  </si>
  <si>
    <t xml:space="preserve">1024</t>
  </si>
  <si>
    <t xml:space="preserve">1483979758</t>
  </si>
  <si>
    <t xml:space="preserve">VRN6</t>
  </si>
  <si>
    <t xml:space="preserve">Územní vlivy</t>
  </si>
  <si>
    <t xml:space="preserve">63</t>
  </si>
  <si>
    <t xml:space="preserve">060001000</t>
  </si>
  <si>
    <t xml:space="preserve">Územní vlivy 3,2%</t>
  </si>
  <si>
    <t xml:space="preserve">116825203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</si>
</sst>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2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LipovaUcebna215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učebny č.215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3. 2. 2025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37.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'LipovaUcebna215 -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'LipovaUcebna215 - Oprava ...'!P129</f>
        <v>0</v>
      </c>
      <c r="AV95" s="94" t="n">
        <f aca="false">'LipovaUcebna215 - Oprava ...'!J31</f>
        <v>0</v>
      </c>
      <c r="AW95" s="94" t="n">
        <f aca="false">'LipovaUcebna215 - Oprava ...'!J32</f>
        <v>0</v>
      </c>
      <c r="AX95" s="94" t="n">
        <f aca="false">'LipovaUcebna215 - Oprava ...'!J33</f>
        <v>0</v>
      </c>
      <c r="AY95" s="94" t="n">
        <f aca="false">'LipovaUcebna215 - Oprava ...'!J34</f>
        <v>0</v>
      </c>
      <c r="AZ95" s="94" t="n">
        <f aca="false">'LipovaUcebna215 - Oprava ...'!F31</f>
        <v>0</v>
      </c>
      <c r="BA95" s="94" t="n">
        <f aca="false">'LipovaUcebna215 - Oprava ...'!F32</f>
        <v>0</v>
      </c>
      <c r="BB95" s="94" t="n">
        <f aca="false">'LipovaUcebna215 - Oprava ...'!F33</f>
        <v>0</v>
      </c>
      <c r="BC95" s="94" t="n">
        <f aca="false">'LipovaUcebna215 - Oprava ...'!F34</f>
        <v>0</v>
      </c>
      <c r="BD95" s="96" t="n">
        <f aca="false">'LipovaUcebna215 - Oprava 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Ucebna215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40"/>
  <sheetViews>
    <sheetView showFormulas="false" showGridLines="false" showRowColHeaders="true" showZeros="true" rightToLeft="false" tabSelected="true" showOutlineSymbols="true" defaultGridColor="true" view="normal" topLeftCell="A117" colorId="64" zoomScale="100" zoomScaleNormal="100" zoomScalePageLayoutView="100" workbookViewId="0">
      <selection pane="topLeft" activeCell="K182" activeCellId="0" sqref="K18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3. 2. 2025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ROUND((SUM(BE129:BE239)),  2)</f>
        <v>0</v>
      </c>
      <c r="G31" s="22"/>
      <c r="H31" s="22"/>
      <c r="I31" s="111" t="n">
        <v>0.21</v>
      </c>
      <c r="J31" s="110" t="n">
        <f aca="false">ROUND(((SUM(BE129:BE239))*I31),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ROUND((SUM(BF129:BF239)),  2)</f>
        <v>0</v>
      </c>
      <c r="G32" s="22"/>
      <c r="H32" s="22"/>
      <c r="I32" s="111" t="n">
        <v>0.12</v>
      </c>
      <c r="J32" s="110" t="n">
        <f aca="false">ROUND(((SUM(BF129:BF239))*I32),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ROUND((SUM(BG129:BG239)),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ROUND((SUM(BH129:BH239)),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ROUND((SUM(BI129:BI239)),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učebny č.215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 Brno</v>
      </c>
      <c r="G87" s="22"/>
      <c r="H87" s="22"/>
      <c r="I87" s="15" t="s">
        <v>21</v>
      </c>
      <c r="J87" s="100" t="str">
        <f aca="false">IF(J10="","",J10)</f>
        <v>3. 2. 2025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29</v>
      </c>
      <c r="J89" s="120" t="str">
        <f aca="false">E19</f>
        <v>Radka Volková, Loděnice 50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67175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85</v>
      </c>
      <c r="D92" s="112"/>
      <c r="E92" s="112"/>
      <c r="F92" s="112"/>
      <c r="G92" s="112"/>
      <c r="H92" s="112"/>
      <c r="I92" s="112"/>
      <c r="J92" s="122" t="s">
        <v>86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87</v>
      </c>
      <c r="D94" s="22"/>
      <c r="E94" s="22"/>
      <c r="F94" s="22"/>
      <c r="G94" s="22"/>
      <c r="H94" s="22"/>
      <c r="I94" s="22"/>
      <c r="J94" s="107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4" customFormat="true" ht="24.95" hidden="false" customHeight="true" outlineLevel="0" collapsed="false">
      <c r="B95" s="125"/>
      <c r="D95" s="126" t="s">
        <v>89</v>
      </c>
      <c r="E95" s="127"/>
      <c r="F95" s="127"/>
      <c r="G95" s="127"/>
      <c r="H95" s="127"/>
      <c r="I95" s="127"/>
      <c r="J95" s="128" t="n">
        <f aca="false">J130</f>
        <v>0</v>
      </c>
      <c r="L95" s="125"/>
    </row>
    <row r="96" s="129" customFormat="true" ht="19.9" hidden="false" customHeight="true" outlineLevel="0" collapsed="false">
      <c r="B96" s="130"/>
      <c r="D96" s="131" t="s">
        <v>90</v>
      </c>
      <c r="E96" s="132"/>
      <c r="F96" s="132"/>
      <c r="G96" s="132"/>
      <c r="H96" s="132"/>
      <c r="I96" s="132"/>
      <c r="J96" s="133" t="n">
        <f aca="false">J131</f>
        <v>0</v>
      </c>
      <c r="L96" s="130"/>
    </row>
    <row r="97" s="129" customFormat="true" ht="19.9" hidden="false" customHeight="true" outlineLevel="0" collapsed="false">
      <c r="B97" s="130"/>
      <c r="D97" s="131" t="s">
        <v>91</v>
      </c>
      <c r="E97" s="132"/>
      <c r="F97" s="132"/>
      <c r="G97" s="132"/>
      <c r="H97" s="132"/>
      <c r="I97" s="132"/>
      <c r="J97" s="133" t="n">
        <f aca="false">J147</f>
        <v>0</v>
      </c>
      <c r="L97" s="130"/>
    </row>
    <row r="98" s="129" customFormat="true" ht="19.9" hidden="false" customHeight="true" outlineLevel="0" collapsed="false">
      <c r="B98" s="130"/>
      <c r="D98" s="131" t="s">
        <v>92</v>
      </c>
      <c r="E98" s="132"/>
      <c r="F98" s="132"/>
      <c r="G98" s="132"/>
      <c r="H98" s="132"/>
      <c r="I98" s="132"/>
      <c r="J98" s="133" t="n">
        <f aca="false">J164</f>
        <v>0</v>
      </c>
      <c r="L98" s="130"/>
    </row>
    <row r="99" s="129" customFormat="true" ht="19.9" hidden="false" customHeight="true" outlineLevel="0" collapsed="false">
      <c r="B99" s="130"/>
      <c r="D99" s="131" t="s">
        <v>93</v>
      </c>
      <c r="E99" s="132"/>
      <c r="F99" s="132"/>
      <c r="G99" s="132"/>
      <c r="H99" s="132"/>
      <c r="I99" s="132"/>
      <c r="J99" s="133" t="n">
        <f aca="false">J170</f>
        <v>0</v>
      </c>
      <c r="L99" s="130"/>
    </row>
    <row r="100" s="124" customFormat="true" ht="24.95" hidden="false" customHeight="true" outlineLevel="0" collapsed="false">
      <c r="B100" s="125"/>
      <c r="D100" s="126" t="s">
        <v>94</v>
      </c>
      <c r="E100" s="127"/>
      <c r="F100" s="127"/>
      <c r="G100" s="127"/>
      <c r="H100" s="127"/>
      <c r="I100" s="127"/>
      <c r="J100" s="128" t="n">
        <f aca="false">J172</f>
        <v>0</v>
      </c>
      <c r="L100" s="125"/>
    </row>
    <row r="101" s="129" customFormat="true" ht="19.9" hidden="false" customHeight="true" outlineLevel="0" collapsed="false">
      <c r="B101" s="130"/>
      <c r="D101" s="131" t="s">
        <v>95</v>
      </c>
      <c r="E101" s="132"/>
      <c r="F101" s="132"/>
      <c r="G101" s="132"/>
      <c r="H101" s="132"/>
      <c r="I101" s="132"/>
      <c r="J101" s="133" t="n">
        <f aca="false">J173</f>
        <v>0</v>
      </c>
      <c r="L101" s="130"/>
    </row>
    <row r="102" s="129" customFormat="true" ht="19.9" hidden="false" customHeight="true" outlineLevel="0" collapsed="false">
      <c r="B102" s="130"/>
      <c r="D102" s="131" t="s">
        <v>96</v>
      </c>
      <c r="E102" s="132"/>
      <c r="F102" s="132"/>
      <c r="G102" s="132"/>
      <c r="H102" s="132"/>
      <c r="I102" s="132"/>
      <c r="J102" s="133" t="n">
        <f aca="false">J180</f>
        <v>0</v>
      </c>
      <c r="L102" s="130"/>
    </row>
    <row r="103" s="129" customFormat="true" ht="19.9" hidden="false" customHeight="true" outlineLevel="0" collapsed="false">
      <c r="B103" s="130"/>
      <c r="D103" s="131" t="s">
        <v>97</v>
      </c>
      <c r="E103" s="132"/>
      <c r="F103" s="132"/>
      <c r="G103" s="132"/>
      <c r="H103" s="132"/>
      <c r="I103" s="132"/>
      <c r="J103" s="133" t="n">
        <f aca="false">J189</f>
        <v>0</v>
      </c>
      <c r="L103" s="130"/>
    </row>
    <row r="104" s="129" customFormat="true" ht="19.9" hidden="false" customHeight="true" outlineLevel="0" collapsed="false">
      <c r="B104" s="130"/>
      <c r="D104" s="131" t="s">
        <v>98</v>
      </c>
      <c r="E104" s="132"/>
      <c r="F104" s="132"/>
      <c r="G104" s="132"/>
      <c r="H104" s="132"/>
      <c r="I104" s="132"/>
      <c r="J104" s="133" t="n">
        <f aca="false">J194</f>
        <v>0</v>
      </c>
      <c r="L104" s="130"/>
    </row>
    <row r="105" s="129" customFormat="true" ht="19.9" hidden="false" customHeight="true" outlineLevel="0" collapsed="false">
      <c r="B105" s="130"/>
      <c r="D105" s="131" t="s">
        <v>99</v>
      </c>
      <c r="E105" s="132"/>
      <c r="F105" s="132"/>
      <c r="G105" s="132"/>
      <c r="H105" s="132"/>
      <c r="I105" s="132"/>
      <c r="J105" s="133" t="n">
        <f aca="false">J197</f>
        <v>0</v>
      </c>
      <c r="L105" s="130"/>
    </row>
    <row r="106" s="129" customFormat="true" ht="19.9" hidden="false" customHeight="true" outlineLevel="0" collapsed="false">
      <c r="B106" s="130"/>
      <c r="D106" s="131" t="s">
        <v>100</v>
      </c>
      <c r="E106" s="132"/>
      <c r="F106" s="132"/>
      <c r="G106" s="132"/>
      <c r="H106" s="132"/>
      <c r="I106" s="132"/>
      <c r="J106" s="133" t="n">
        <f aca="false">J212</f>
        <v>0</v>
      </c>
      <c r="L106" s="130"/>
    </row>
    <row r="107" s="129" customFormat="true" ht="19.9" hidden="false" customHeight="true" outlineLevel="0" collapsed="false">
      <c r="B107" s="130"/>
      <c r="D107" s="131" t="s">
        <v>101</v>
      </c>
      <c r="E107" s="132"/>
      <c r="F107" s="132"/>
      <c r="G107" s="132"/>
      <c r="H107" s="132"/>
      <c r="I107" s="132"/>
      <c r="J107" s="133" t="n">
        <f aca="false">J226</f>
        <v>0</v>
      </c>
      <c r="L107" s="130"/>
    </row>
    <row r="108" s="129" customFormat="true" ht="19.9" hidden="false" customHeight="true" outlineLevel="0" collapsed="false">
      <c r="B108" s="130"/>
      <c r="D108" s="131" t="s">
        <v>102</v>
      </c>
      <c r="E108" s="132"/>
      <c r="F108" s="132"/>
      <c r="G108" s="132"/>
      <c r="H108" s="132"/>
      <c r="I108" s="132"/>
      <c r="J108" s="133" t="n">
        <f aca="false">J229</f>
        <v>0</v>
      </c>
      <c r="L108" s="130"/>
    </row>
    <row r="109" s="124" customFormat="true" ht="24.95" hidden="false" customHeight="true" outlineLevel="0" collapsed="false">
      <c r="B109" s="125"/>
      <c r="D109" s="126" t="s">
        <v>103</v>
      </c>
      <c r="E109" s="127"/>
      <c r="F109" s="127"/>
      <c r="G109" s="127"/>
      <c r="H109" s="127"/>
      <c r="I109" s="127"/>
      <c r="J109" s="128" t="n">
        <f aca="false">J235</f>
        <v>0</v>
      </c>
      <c r="L109" s="125"/>
    </row>
    <row r="110" s="129" customFormat="true" ht="19.9" hidden="false" customHeight="true" outlineLevel="0" collapsed="false">
      <c r="B110" s="130"/>
      <c r="D110" s="131" t="s">
        <v>104</v>
      </c>
      <c r="E110" s="132"/>
      <c r="F110" s="132"/>
      <c r="G110" s="132"/>
      <c r="H110" s="132"/>
      <c r="I110" s="132"/>
      <c r="J110" s="133" t="n">
        <f aca="false">J236</f>
        <v>0</v>
      </c>
      <c r="L110" s="130"/>
    </row>
    <row r="111" s="129" customFormat="true" ht="19.9" hidden="false" customHeight="true" outlineLevel="0" collapsed="false">
      <c r="B111" s="130"/>
      <c r="D111" s="131" t="s">
        <v>105</v>
      </c>
      <c r="E111" s="132"/>
      <c r="F111" s="132"/>
      <c r="G111" s="132"/>
      <c r="H111" s="132"/>
      <c r="I111" s="132"/>
      <c r="J111" s="133" t="n">
        <f aca="false">J238</f>
        <v>0</v>
      </c>
      <c r="L111" s="130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106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53" t="str">
        <f aca="false">E7</f>
        <v>Oprava učebny č.215</v>
      </c>
      <c r="F121" s="53"/>
      <c r="G121" s="53"/>
      <c r="H121" s="53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Lipová 18, Brno</v>
      </c>
      <c r="G123" s="22"/>
      <c r="H123" s="22"/>
      <c r="I123" s="15" t="s">
        <v>21</v>
      </c>
      <c r="J123" s="100" t="str">
        <f aca="false">IF(J10="","",J10)</f>
        <v>3. 2. 2025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5.6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 Husova 3, Brno</v>
      </c>
      <c r="G125" s="22"/>
      <c r="H125" s="22"/>
      <c r="I125" s="15" t="s">
        <v>29</v>
      </c>
      <c r="J125" s="120" t="str">
        <f aca="false">E19</f>
        <v>Radka Volková, Loděnice 50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25.6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0" t="str">
        <f aca="false">E22</f>
        <v>Radka Volková, Loděnice 50, 67175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0" customFormat="true" ht="29.3" hidden="false" customHeight="true" outlineLevel="0" collapsed="false">
      <c r="A128" s="134"/>
      <c r="B128" s="135"/>
      <c r="C128" s="136" t="s">
        <v>107</v>
      </c>
      <c r="D128" s="137" t="s">
        <v>60</v>
      </c>
      <c r="E128" s="137" t="s">
        <v>56</v>
      </c>
      <c r="F128" s="137" t="s">
        <v>57</v>
      </c>
      <c r="G128" s="137" t="s">
        <v>108</v>
      </c>
      <c r="H128" s="137" t="s">
        <v>109</v>
      </c>
      <c r="I128" s="137" t="s">
        <v>110</v>
      </c>
      <c r="J128" s="137" t="s">
        <v>86</v>
      </c>
      <c r="K128" s="138" t="s">
        <v>111</v>
      </c>
      <c r="L128" s="139"/>
      <c r="M128" s="68"/>
      <c r="N128" s="69" t="s">
        <v>39</v>
      </c>
      <c r="O128" s="69" t="s">
        <v>112</v>
      </c>
      <c r="P128" s="69" t="s">
        <v>113</v>
      </c>
      <c r="Q128" s="69" t="s">
        <v>114</v>
      </c>
      <c r="R128" s="69" t="s">
        <v>115</v>
      </c>
      <c r="S128" s="69" t="s">
        <v>116</v>
      </c>
      <c r="T128" s="70" t="s">
        <v>117</v>
      </c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</row>
    <row r="129" s="27" customFormat="true" ht="22.8" hidden="false" customHeight="true" outlineLevel="0" collapsed="false">
      <c r="A129" s="22"/>
      <c r="B129" s="23"/>
      <c r="C129" s="76" t="s">
        <v>118</v>
      </c>
      <c r="D129" s="22"/>
      <c r="E129" s="22"/>
      <c r="F129" s="22"/>
      <c r="G129" s="22"/>
      <c r="H129" s="22"/>
      <c r="I129" s="22"/>
      <c r="J129" s="141" t="n">
        <f aca="false">BK129</f>
        <v>0</v>
      </c>
      <c r="K129" s="22"/>
      <c r="L129" s="23"/>
      <c r="M129" s="71"/>
      <c r="N129" s="58"/>
      <c r="O129" s="72"/>
      <c r="P129" s="142" t="n">
        <f aca="false">P130+P172+P235</f>
        <v>0</v>
      </c>
      <c r="Q129" s="72"/>
      <c r="R129" s="142" t="n">
        <f aca="false">R130+R172+R235</f>
        <v>3.4041567</v>
      </c>
      <c r="S129" s="72"/>
      <c r="T129" s="143" t="n">
        <f aca="false">T130+T172+T235</f>
        <v>2.671211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74</v>
      </c>
      <c r="AU129" s="3" t="s">
        <v>88</v>
      </c>
      <c r="BK129" s="144" t="n">
        <f aca="false">BK130+BK172+BK235</f>
        <v>0</v>
      </c>
    </row>
    <row r="130" s="145" customFormat="true" ht="25.9" hidden="false" customHeight="true" outlineLevel="0" collapsed="false">
      <c r="B130" s="146"/>
      <c r="D130" s="147" t="s">
        <v>74</v>
      </c>
      <c r="E130" s="148" t="s">
        <v>119</v>
      </c>
      <c r="F130" s="148" t="s">
        <v>120</v>
      </c>
      <c r="I130" s="149"/>
      <c r="J130" s="150" t="n">
        <f aca="false">BK130</f>
        <v>0</v>
      </c>
      <c r="L130" s="146"/>
      <c r="M130" s="151"/>
      <c r="N130" s="152"/>
      <c r="O130" s="152"/>
      <c r="P130" s="153" t="n">
        <f aca="false">P131+P147+P164+P170</f>
        <v>0</v>
      </c>
      <c r="Q130" s="152"/>
      <c r="R130" s="153" t="n">
        <f aca="false">R131+R147+R164+R170</f>
        <v>2.6409518</v>
      </c>
      <c r="S130" s="152"/>
      <c r="T130" s="154" t="n">
        <f aca="false">T131+T147+T164+T170</f>
        <v>1.9168</v>
      </c>
      <c r="AR130" s="147" t="s">
        <v>80</v>
      </c>
      <c r="AT130" s="155" t="s">
        <v>74</v>
      </c>
      <c r="AU130" s="155" t="s">
        <v>75</v>
      </c>
      <c r="AY130" s="147" t="s">
        <v>121</v>
      </c>
      <c r="BK130" s="156" t="n">
        <f aca="false">BK131+BK147+BK164+BK170</f>
        <v>0</v>
      </c>
    </row>
    <row r="131" s="145" customFormat="true" ht="22.8" hidden="false" customHeight="true" outlineLevel="0" collapsed="false">
      <c r="B131" s="146"/>
      <c r="D131" s="147" t="s">
        <v>74</v>
      </c>
      <c r="E131" s="157" t="s">
        <v>122</v>
      </c>
      <c r="F131" s="157" t="s">
        <v>123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SUM(P132:P146)</f>
        <v>0</v>
      </c>
      <c r="Q131" s="152"/>
      <c r="R131" s="153" t="n">
        <f aca="false">SUM(R132:R146)</f>
        <v>2.6382018</v>
      </c>
      <c r="S131" s="152"/>
      <c r="T131" s="154" t="n">
        <f aca="false">SUM(T132:T146)</f>
        <v>0.00117</v>
      </c>
      <c r="AR131" s="147" t="s">
        <v>80</v>
      </c>
      <c r="AT131" s="155" t="s">
        <v>74</v>
      </c>
      <c r="AU131" s="155" t="s">
        <v>80</v>
      </c>
      <c r="AY131" s="147" t="s">
        <v>121</v>
      </c>
      <c r="BK131" s="156" t="n">
        <f aca="false">SUM(BK132:BK146)</f>
        <v>0</v>
      </c>
    </row>
    <row r="132" s="27" customFormat="true" ht="21.75" hidden="false" customHeight="true" outlineLevel="0" collapsed="false">
      <c r="A132" s="22"/>
      <c r="B132" s="159"/>
      <c r="C132" s="160" t="s">
        <v>80</v>
      </c>
      <c r="D132" s="160" t="s">
        <v>124</v>
      </c>
      <c r="E132" s="161" t="s">
        <v>125</v>
      </c>
      <c r="F132" s="162" t="s">
        <v>126</v>
      </c>
      <c r="G132" s="163" t="s">
        <v>127</v>
      </c>
      <c r="H132" s="164" t="n">
        <v>0.75</v>
      </c>
      <c r="I132" s="165"/>
      <c r="J132" s="166" t="n">
        <f aca="false">ROUND(I132*H132,2)</f>
        <v>0</v>
      </c>
      <c r="K132" s="162" t="s">
        <v>128</v>
      </c>
      <c r="L132" s="23"/>
      <c r="M132" s="167"/>
      <c r="N132" s="168" t="s">
        <v>40</v>
      </c>
      <c r="O132" s="60"/>
      <c r="P132" s="169" t="n">
        <f aca="false">O132*H132</f>
        <v>0</v>
      </c>
      <c r="Q132" s="169" t="n">
        <v>0.056</v>
      </c>
      <c r="R132" s="169" t="n">
        <f aca="false">Q132*H132</f>
        <v>0.042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129</v>
      </c>
      <c r="AT132" s="171" t="s">
        <v>124</v>
      </c>
      <c r="AU132" s="171" t="s">
        <v>82</v>
      </c>
      <c r="AY132" s="3" t="s">
        <v>121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80</v>
      </c>
      <c r="BK132" s="172" t="n">
        <f aca="false">ROUND(I132*H132,2)</f>
        <v>0</v>
      </c>
      <c r="BL132" s="3" t="s">
        <v>129</v>
      </c>
      <c r="BM132" s="171" t="s">
        <v>130</v>
      </c>
    </row>
    <row r="133" s="173" customFormat="true" ht="12.8" hidden="false" customHeight="false" outlineLevel="0" collapsed="false">
      <c r="B133" s="174"/>
      <c r="D133" s="175" t="s">
        <v>131</v>
      </c>
      <c r="E133" s="176"/>
      <c r="F133" s="177" t="s">
        <v>132</v>
      </c>
      <c r="H133" s="178" t="n">
        <v>0.75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131</v>
      </c>
      <c r="AU133" s="176" t="s">
        <v>82</v>
      </c>
      <c r="AV133" s="173" t="s">
        <v>82</v>
      </c>
      <c r="AW133" s="173" t="s">
        <v>31</v>
      </c>
      <c r="AX133" s="173" t="s">
        <v>80</v>
      </c>
      <c r="AY133" s="176" t="s">
        <v>121</v>
      </c>
    </row>
    <row r="134" s="27" customFormat="true" ht="24.15" hidden="false" customHeight="true" outlineLevel="0" collapsed="false">
      <c r="A134" s="22"/>
      <c r="B134" s="159"/>
      <c r="C134" s="160" t="s">
        <v>82</v>
      </c>
      <c r="D134" s="160" t="s">
        <v>124</v>
      </c>
      <c r="E134" s="161" t="s">
        <v>133</v>
      </c>
      <c r="F134" s="162" t="s">
        <v>134</v>
      </c>
      <c r="G134" s="163" t="s">
        <v>127</v>
      </c>
      <c r="H134" s="164" t="n">
        <v>16.25</v>
      </c>
      <c r="I134" s="165"/>
      <c r="J134" s="166" t="n">
        <f aca="false">ROUND(I134*H134,2)</f>
        <v>0</v>
      </c>
      <c r="K134" s="162" t="s">
        <v>128</v>
      </c>
      <c r="L134" s="23"/>
      <c r="M134" s="167"/>
      <c r="N134" s="168" t="s">
        <v>40</v>
      </c>
      <c r="O134" s="60"/>
      <c r="P134" s="169" t="n">
        <f aca="false">O134*H134</f>
        <v>0</v>
      </c>
      <c r="Q134" s="169" t="n">
        <v>0.0154</v>
      </c>
      <c r="R134" s="169" t="n">
        <f aca="false">Q134*H134</f>
        <v>0.25025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129</v>
      </c>
      <c r="AT134" s="171" t="s">
        <v>124</v>
      </c>
      <c r="AU134" s="171" t="s">
        <v>82</v>
      </c>
      <c r="AY134" s="3" t="s">
        <v>121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80</v>
      </c>
      <c r="BK134" s="172" t="n">
        <f aca="false">ROUND(I134*H134,2)</f>
        <v>0</v>
      </c>
      <c r="BL134" s="3" t="s">
        <v>129</v>
      </c>
      <c r="BM134" s="171" t="s">
        <v>135</v>
      </c>
    </row>
    <row r="135" s="173" customFormat="true" ht="12.8" hidden="false" customHeight="false" outlineLevel="0" collapsed="false">
      <c r="B135" s="174"/>
      <c r="D135" s="175" t="s">
        <v>131</v>
      </c>
      <c r="E135" s="176"/>
      <c r="F135" s="177" t="s">
        <v>136</v>
      </c>
      <c r="H135" s="178" t="n">
        <v>16.25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131</v>
      </c>
      <c r="AU135" s="176" t="s">
        <v>82</v>
      </c>
      <c r="AV135" s="173" t="s">
        <v>82</v>
      </c>
      <c r="AW135" s="173" t="s">
        <v>31</v>
      </c>
      <c r="AX135" s="173" t="s">
        <v>80</v>
      </c>
      <c r="AY135" s="176" t="s">
        <v>121</v>
      </c>
    </row>
    <row r="136" s="27" customFormat="true" ht="21.75" hidden="false" customHeight="true" outlineLevel="0" collapsed="false">
      <c r="A136" s="22"/>
      <c r="B136" s="159"/>
      <c r="C136" s="160" t="s">
        <v>137</v>
      </c>
      <c r="D136" s="160" t="s">
        <v>124</v>
      </c>
      <c r="E136" s="161" t="s">
        <v>138</v>
      </c>
      <c r="F136" s="162" t="s">
        <v>139</v>
      </c>
      <c r="G136" s="163" t="s">
        <v>127</v>
      </c>
      <c r="H136" s="164" t="n">
        <v>16.25</v>
      </c>
      <c r="I136" s="165"/>
      <c r="J136" s="166" t="n">
        <f aca="false">ROUND(I136*H136,2)</f>
        <v>0</v>
      </c>
      <c r="K136" s="162" t="s">
        <v>128</v>
      </c>
      <c r="L136" s="23"/>
      <c r="M136" s="167"/>
      <c r="N136" s="168" t="s">
        <v>40</v>
      </c>
      <c r="O136" s="60"/>
      <c r="P136" s="169" t="n">
        <f aca="false">O136*H136</f>
        <v>0</v>
      </c>
      <c r="Q136" s="169" t="n">
        <v>0.003</v>
      </c>
      <c r="R136" s="169" t="n">
        <f aca="false">Q136*H136</f>
        <v>0.04875</v>
      </c>
      <c r="S136" s="169" t="n">
        <v>0</v>
      </c>
      <c r="T136" s="17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129</v>
      </c>
      <c r="AT136" s="171" t="s">
        <v>124</v>
      </c>
      <c r="AU136" s="171" t="s">
        <v>82</v>
      </c>
      <c r="AY136" s="3" t="s">
        <v>121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80</v>
      </c>
      <c r="BK136" s="172" t="n">
        <f aca="false">ROUND(I136*H136,2)</f>
        <v>0</v>
      </c>
      <c r="BL136" s="3" t="s">
        <v>129</v>
      </c>
      <c r="BM136" s="171" t="s">
        <v>140</v>
      </c>
    </row>
    <row r="137" s="27" customFormat="true" ht="44.25" hidden="false" customHeight="true" outlineLevel="0" collapsed="false">
      <c r="A137" s="22"/>
      <c r="B137" s="159"/>
      <c r="C137" s="160" t="s">
        <v>129</v>
      </c>
      <c r="D137" s="160" t="s">
        <v>124</v>
      </c>
      <c r="E137" s="161" t="s">
        <v>141</v>
      </c>
      <c r="F137" s="162" t="s">
        <v>142</v>
      </c>
      <c r="G137" s="163" t="s">
        <v>127</v>
      </c>
      <c r="H137" s="164" t="n">
        <v>70.748</v>
      </c>
      <c r="I137" s="165"/>
      <c r="J137" s="166" t="n">
        <f aca="false">ROUND(I137*H137,2)</f>
        <v>0</v>
      </c>
      <c r="K137" s="162" t="s">
        <v>128</v>
      </c>
      <c r="L137" s="23"/>
      <c r="M137" s="167"/>
      <c r="N137" s="168" t="s">
        <v>40</v>
      </c>
      <c r="O137" s="60"/>
      <c r="P137" s="169" t="n">
        <f aca="false">O137*H137</f>
        <v>0</v>
      </c>
      <c r="Q137" s="169" t="n">
        <v>0.0206</v>
      </c>
      <c r="R137" s="169" t="n">
        <f aca="false">Q137*H137</f>
        <v>1.4574088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129</v>
      </c>
      <c r="AT137" s="171" t="s">
        <v>124</v>
      </c>
      <c r="AU137" s="171" t="s">
        <v>82</v>
      </c>
      <c r="AY137" s="3" t="s">
        <v>121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80</v>
      </c>
      <c r="BK137" s="172" t="n">
        <f aca="false">ROUND(I137*H137,2)</f>
        <v>0</v>
      </c>
      <c r="BL137" s="3" t="s">
        <v>129</v>
      </c>
      <c r="BM137" s="171" t="s">
        <v>143</v>
      </c>
    </row>
    <row r="138" s="173" customFormat="true" ht="12.8" hidden="false" customHeight="false" outlineLevel="0" collapsed="false">
      <c r="B138" s="174"/>
      <c r="D138" s="175" t="s">
        <v>131</v>
      </c>
      <c r="E138" s="176"/>
      <c r="F138" s="177" t="s">
        <v>144</v>
      </c>
      <c r="H138" s="178" t="n">
        <v>121.708</v>
      </c>
      <c r="I138" s="179"/>
      <c r="L138" s="174"/>
      <c r="M138" s="180"/>
      <c r="N138" s="181"/>
      <c r="O138" s="181"/>
      <c r="P138" s="181"/>
      <c r="Q138" s="181"/>
      <c r="R138" s="181"/>
      <c r="S138" s="181"/>
      <c r="T138" s="182"/>
      <c r="AT138" s="176" t="s">
        <v>131</v>
      </c>
      <c r="AU138" s="176" t="s">
        <v>82</v>
      </c>
      <c r="AV138" s="173" t="s">
        <v>82</v>
      </c>
      <c r="AW138" s="173" t="s">
        <v>31</v>
      </c>
      <c r="AX138" s="173" t="s">
        <v>75</v>
      </c>
      <c r="AY138" s="176" t="s">
        <v>121</v>
      </c>
    </row>
    <row r="139" s="173" customFormat="true" ht="12.8" hidden="false" customHeight="false" outlineLevel="0" collapsed="false">
      <c r="B139" s="174"/>
      <c r="D139" s="175" t="s">
        <v>131</v>
      </c>
      <c r="E139" s="176"/>
      <c r="F139" s="177" t="s">
        <v>145</v>
      </c>
      <c r="H139" s="178" t="n">
        <v>-50.96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131</v>
      </c>
      <c r="AU139" s="176" t="s">
        <v>82</v>
      </c>
      <c r="AV139" s="173" t="s">
        <v>82</v>
      </c>
      <c r="AW139" s="173" t="s">
        <v>31</v>
      </c>
      <c r="AX139" s="173" t="s">
        <v>75</v>
      </c>
      <c r="AY139" s="176" t="s">
        <v>121</v>
      </c>
    </row>
    <row r="140" s="183" customFormat="true" ht="12.8" hidden="false" customHeight="false" outlineLevel="0" collapsed="false">
      <c r="B140" s="184"/>
      <c r="D140" s="175" t="s">
        <v>131</v>
      </c>
      <c r="E140" s="185"/>
      <c r="F140" s="186" t="s">
        <v>146</v>
      </c>
      <c r="H140" s="187" t="n">
        <v>70.748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131</v>
      </c>
      <c r="AU140" s="185" t="s">
        <v>82</v>
      </c>
      <c r="AV140" s="183" t="s">
        <v>129</v>
      </c>
      <c r="AW140" s="183" t="s">
        <v>31</v>
      </c>
      <c r="AX140" s="183" t="s">
        <v>80</v>
      </c>
      <c r="AY140" s="185" t="s">
        <v>121</v>
      </c>
    </row>
    <row r="141" s="27" customFormat="true" ht="44.25" hidden="false" customHeight="true" outlineLevel="0" collapsed="false">
      <c r="A141" s="22"/>
      <c r="B141" s="159"/>
      <c r="C141" s="160" t="s">
        <v>147</v>
      </c>
      <c r="D141" s="160" t="s">
        <v>124</v>
      </c>
      <c r="E141" s="161" t="s">
        <v>148</v>
      </c>
      <c r="F141" s="162" t="s">
        <v>149</v>
      </c>
      <c r="G141" s="163" t="s">
        <v>127</v>
      </c>
      <c r="H141" s="164" t="n">
        <v>20.32</v>
      </c>
      <c r="I141" s="165"/>
      <c r="J141" s="166" t="n">
        <f aca="false">ROUND(I141*H141,2)</f>
        <v>0</v>
      </c>
      <c r="K141" s="162" t="s">
        <v>128</v>
      </c>
      <c r="L141" s="23"/>
      <c r="M141" s="167"/>
      <c r="N141" s="168" t="s">
        <v>40</v>
      </c>
      <c r="O141" s="60"/>
      <c r="P141" s="169" t="n">
        <f aca="false">O141*H141</f>
        <v>0</v>
      </c>
      <c r="Q141" s="169" t="n">
        <v>0.0318</v>
      </c>
      <c r="R141" s="169" t="n">
        <f aca="false">Q141*H141</f>
        <v>0.646176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129</v>
      </c>
      <c r="AT141" s="171" t="s">
        <v>124</v>
      </c>
      <c r="AU141" s="171" t="s">
        <v>82</v>
      </c>
      <c r="AY141" s="3" t="s">
        <v>121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80</v>
      </c>
      <c r="BK141" s="172" t="n">
        <f aca="false">ROUND(I141*H141,2)</f>
        <v>0</v>
      </c>
      <c r="BL141" s="3" t="s">
        <v>129</v>
      </c>
      <c r="BM141" s="171" t="s">
        <v>150</v>
      </c>
    </row>
    <row r="142" s="173" customFormat="true" ht="12.8" hidden="false" customHeight="false" outlineLevel="0" collapsed="false">
      <c r="B142" s="174"/>
      <c r="D142" s="175" t="s">
        <v>131</v>
      </c>
      <c r="E142" s="176"/>
      <c r="F142" s="177" t="s">
        <v>151</v>
      </c>
      <c r="H142" s="178" t="n">
        <v>20.32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131</v>
      </c>
      <c r="AU142" s="176" t="s">
        <v>82</v>
      </c>
      <c r="AV142" s="173" t="s">
        <v>82</v>
      </c>
      <c r="AW142" s="173" t="s">
        <v>31</v>
      </c>
      <c r="AX142" s="173" t="s">
        <v>80</v>
      </c>
      <c r="AY142" s="176" t="s">
        <v>121</v>
      </c>
    </row>
    <row r="143" s="27" customFormat="true" ht="16.5" hidden="false" customHeight="true" outlineLevel="0" collapsed="false">
      <c r="A143" s="22"/>
      <c r="B143" s="159"/>
      <c r="C143" s="160" t="s">
        <v>122</v>
      </c>
      <c r="D143" s="160" t="s">
        <v>124</v>
      </c>
      <c r="E143" s="161" t="s">
        <v>152</v>
      </c>
      <c r="F143" s="162" t="s">
        <v>153</v>
      </c>
      <c r="G143" s="163" t="s">
        <v>127</v>
      </c>
      <c r="H143" s="164" t="n">
        <v>19.5</v>
      </c>
      <c r="I143" s="165"/>
      <c r="J143" s="166" t="n">
        <f aca="false">ROUND(I143*H143,2)</f>
        <v>0</v>
      </c>
      <c r="K143" s="162" t="s">
        <v>128</v>
      </c>
      <c r="L143" s="23"/>
      <c r="M143" s="167"/>
      <c r="N143" s="168" t="s">
        <v>40</v>
      </c>
      <c r="O143" s="60"/>
      <c r="P143" s="169" t="n">
        <f aca="false">O143*H143</f>
        <v>0</v>
      </c>
      <c r="Q143" s="169" t="n">
        <v>9E-005</v>
      </c>
      <c r="R143" s="169" t="n">
        <f aca="false">Q143*H143</f>
        <v>0.001755</v>
      </c>
      <c r="S143" s="169" t="n">
        <v>6E-005</v>
      </c>
      <c r="T143" s="170" t="n">
        <f aca="false">S143*H143</f>
        <v>0.00117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129</v>
      </c>
      <c r="AT143" s="171" t="s">
        <v>124</v>
      </c>
      <c r="AU143" s="171" t="s">
        <v>82</v>
      </c>
      <c r="AY143" s="3" t="s">
        <v>121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80</v>
      </c>
      <c r="BK143" s="172" t="n">
        <f aca="false">ROUND(I143*H143,2)</f>
        <v>0</v>
      </c>
      <c r="BL143" s="3" t="s">
        <v>129</v>
      </c>
      <c r="BM143" s="171" t="s">
        <v>154</v>
      </c>
    </row>
    <row r="144" s="173" customFormat="true" ht="12.8" hidden="false" customHeight="false" outlineLevel="0" collapsed="false">
      <c r="B144" s="174"/>
      <c r="D144" s="175" t="s">
        <v>131</v>
      </c>
      <c r="E144" s="176"/>
      <c r="F144" s="177" t="s">
        <v>155</v>
      </c>
      <c r="H144" s="178" t="n">
        <v>19.5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131</v>
      </c>
      <c r="AU144" s="176" t="s">
        <v>82</v>
      </c>
      <c r="AV144" s="173" t="s">
        <v>82</v>
      </c>
      <c r="AW144" s="173" t="s">
        <v>31</v>
      </c>
      <c r="AX144" s="173" t="s">
        <v>80</v>
      </c>
      <c r="AY144" s="176" t="s">
        <v>121</v>
      </c>
    </row>
    <row r="145" s="27" customFormat="true" ht="24.15" hidden="false" customHeight="true" outlineLevel="0" collapsed="false">
      <c r="A145" s="22"/>
      <c r="B145" s="159"/>
      <c r="C145" s="160" t="s">
        <v>156</v>
      </c>
      <c r="D145" s="160" t="s">
        <v>124</v>
      </c>
      <c r="E145" s="161" t="s">
        <v>157</v>
      </c>
      <c r="F145" s="162" t="s">
        <v>158</v>
      </c>
      <c r="G145" s="163" t="s">
        <v>127</v>
      </c>
      <c r="H145" s="164" t="n">
        <v>2.85</v>
      </c>
      <c r="I145" s="165"/>
      <c r="J145" s="166" t="n">
        <f aca="false">ROUND(I145*H145,2)</f>
        <v>0</v>
      </c>
      <c r="K145" s="162" t="s">
        <v>128</v>
      </c>
      <c r="L145" s="23"/>
      <c r="M145" s="167"/>
      <c r="N145" s="168" t="s">
        <v>40</v>
      </c>
      <c r="O145" s="60"/>
      <c r="P145" s="169" t="n">
        <f aca="false">O145*H145</f>
        <v>0</v>
      </c>
      <c r="Q145" s="169" t="n">
        <v>0.06732</v>
      </c>
      <c r="R145" s="169" t="n">
        <f aca="false">Q145*H145</f>
        <v>0.191862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129</v>
      </c>
      <c r="AT145" s="171" t="s">
        <v>124</v>
      </c>
      <c r="AU145" s="171" t="s">
        <v>82</v>
      </c>
      <c r="AY145" s="3" t="s">
        <v>121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80</v>
      </c>
      <c r="BK145" s="172" t="n">
        <f aca="false">ROUND(I145*H145,2)</f>
        <v>0</v>
      </c>
      <c r="BL145" s="3" t="s">
        <v>129</v>
      </c>
      <c r="BM145" s="171" t="s">
        <v>159</v>
      </c>
    </row>
    <row r="146" s="173" customFormat="true" ht="12.8" hidden="false" customHeight="false" outlineLevel="0" collapsed="false">
      <c r="B146" s="174"/>
      <c r="D146" s="175" t="s">
        <v>131</v>
      </c>
      <c r="E146" s="176"/>
      <c r="F146" s="177" t="s">
        <v>160</v>
      </c>
      <c r="H146" s="178" t="n">
        <v>2.85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131</v>
      </c>
      <c r="AU146" s="176" t="s">
        <v>82</v>
      </c>
      <c r="AV146" s="173" t="s">
        <v>82</v>
      </c>
      <c r="AW146" s="173" t="s">
        <v>31</v>
      </c>
      <c r="AX146" s="173" t="s">
        <v>80</v>
      </c>
      <c r="AY146" s="176" t="s">
        <v>121</v>
      </c>
    </row>
    <row r="147" s="145" customFormat="true" ht="22.8" hidden="false" customHeight="true" outlineLevel="0" collapsed="false">
      <c r="B147" s="146"/>
      <c r="D147" s="147" t="s">
        <v>74</v>
      </c>
      <c r="E147" s="157" t="s">
        <v>161</v>
      </c>
      <c r="F147" s="157" t="s">
        <v>162</v>
      </c>
      <c r="I147" s="149"/>
      <c r="J147" s="158" t="n">
        <f aca="false">BK147</f>
        <v>0</v>
      </c>
      <c r="L147" s="146"/>
      <c r="M147" s="151"/>
      <c r="N147" s="152"/>
      <c r="O147" s="152"/>
      <c r="P147" s="153" t="n">
        <f aca="false">SUM(P148:P163)</f>
        <v>0</v>
      </c>
      <c r="Q147" s="152"/>
      <c r="R147" s="153" t="n">
        <f aca="false">SUM(R148:R163)</f>
        <v>0.00275</v>
      </c>
      <c r="S147" s="152"/>
      <c r="T147" s="154" t="n">
        <f aca="false">SUM(T148:T163)</f>
        <v>1.91563</v>
      </c>
      <c r="AR147" s="147" t="s">
        <v>80</v>
      </c>
      <c r="AT147" s="155" t="s">
        <v>74</v>
      </c>
      <c r="AU147" s="155" t="s">
        <v>80</v>
      </c>
      <c r="AY147" s="147" t="s">
        <v>121</v>
      </c>
      <c r="BK147" s="156" t="n">
        <f aca="false">SUM(BK148:BK163)</f>
        <v>0</v>
      </c>
    </row>
    <row r="148" s="27" customFormat="true" ht="33" hidden="false" customHeight="true" outlineLevel="0" collapsed="false">
      <c r="A148" s="22"/>
      <c r="B148" s="159"/>
      <c r="C148" s="160" t="s">
        <v>163</v>
      </c>
      <c r="D148" s="160" t="s">
        <v>124</v>
      </c>
      <c r="E148" s="161" t="s">
        <v>164</v>
      </c>
      <c r="F148" s="162" t="s">
        <v>165</v>
      </c>
      <c r="G148" s="163" t="s">
        <v>127</v>
      </c>
      <c r="H148" s="164" t="n">
        <v>18</v>
      </c>
      <c r="I148" s="165"/>
      <c r="J148" s="166" t="n">
        <f aca="false">ROUND(I148*H148,2)</f>
        <v>0</v>
      </c>
      <c r="K148" s="162" t="s">
        <v>128</v>
      </c>
      <c r="L148" s="23"/>
      <c r="M148" s="167"/>
      <c r="N148" s="168" t="s">
        <v>40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129</v>
      </c>
      <c r="AT148" s="171" t="s">
        <v>124</v>
      </c>
      <c r="AU148" s="171" t="s">
        <v>82</v>
      </c>
      <c r="AY148" s="3" t="s">
        <v>121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80</v>
      </c>
      <c r="BK148" s="172" t="n">
        <f aca="false">ROUND(I148*H148,2)</f>
        <v>0</v>
      </c>
      <c r="BL148" s="3" t="s">
        <v>129</v>
      </c>
      <c r="BM148" s="171" t="s">
        <v>166</v>
      </c>
    </row>
    <row r="149" s="173" customFormat="true" ht="12.8" hidden="false" customHeight="false" outlineLevel="0" collapsed="false">
      <c r="B149" s="174"/>
      <c r="D149" s="175" t="s">
        <v>131</v>
      </c>
      <c r="E149" s="176"/>
      <c r="F149" s="177" t="s">
        <v>167</v>
      </c>
      <c r="H149" s="178" t="n">
        <v>18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131</v>
      </c>
      <c r="AU149" s="176" t="s">
        <v>82</v>
      </c>
      <c r="AV149" s="173" t="s">
        <v>82</v>
      </c>
      <c r="AW149" s="173" t="s">
        <v>31</v>
      </c>
      <c r="AX149" s="173" t="s">
        <v>80</v>
      </c>
      <c r="AY149" s="176" t="s">
        <v>121</v>
      </c>
    </row>
    <row r="150" s="27" customFormat="true" ht="24.15" hidden="false" customHeight="true" outlineLevel="0" collapsed="false">
      <c r="A150" s="22"/>
      <c r="B150" s="159"/>
      <c r="C150" s="160" t="s">
        <v>161</v>
      </c>
      <c r="D150" s="160" t="s">
        <v>124</v>
      </c>
      <c r="E150" s="161" t="s">
        <v>168</v>
      </c>
      <c r="F150" s="162" t="s">
        <v>169</v>
      </c>
      <c r="G150" s="163" t="s">
        <v>127</v>
      </c>
      <c r="H150" s="164" t="n">
        <v>66.75</v>
      </c>
      <c r="I150" s="165"/>
      <c r="J150" s="166" t="n">
        <f aca="false">ROUND(I150*H150,2)</f>
        <v>0</v>
      </c>
      <c r="K150" s="162" t="s">
        <v>128</v>
      </c>
      <c r="L150" s="23"/>
      <c r="M150" s="167"/>
      <c r="N150" s="168" t="s">
        <v>40</v>
      </c>
      <c r="O150" s="60"/>
      <c r="P150" s="169" t="n">
        <f aca="false">O150*H150</f>
        <v>0</v>
      </c>
      <c r="Q150" s="169" t="n">
        <v>4E-005</v>
      </c>
      <c r="R150" s="169" t="n">
        <f aca="false">Q150*H150</f>
        <v>0.00267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129</v>
      </c>
      <c r="AT150" s="171" t="s">
        <v>124</v>
      </c>
      <c r="AU150" s="171" t="s">
        <v>82</v>
      </c>
      <c r="AY150" s="3" t="s">
        <v>121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80</v>
      </c>
      <c r="BK150" s="172" t="n">
        <f aca="false">ROUND(I150*H150,2)</f>
        <v>0</v>
      </c>
      <c r="BL150" s="3" t="s">
        <v>129</v>
      </c>
      <c r="BM150" s="171" t="s">
        <v>170</v>
      </c>
    </row>
    <row r="151" s="173" customFormat="true" ht="12.8" hidden="false" customHeight="false" outlineLevel="0" collapsed="false">
      <c r="B151" s="174"/>
      <c r="D151" s="175" t="s">
        <v>131</v>
      </c>
      <c r="E151" s="176"/>
      <c r="F151" s="177" t="s">
        <v>171</v>
      </c>
      <c r="H151" s="178" t="n">
        <v>66.75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131</v>
      </c>
      <c r="AU151" s="176" t="s">
        <v>82</v>
      </c>
      <c r="AV151" s="173" t="s">
        <v>82</v>
      </c>
      <c r="AW151" s="173" t="s">
        <v>31</v>
      </c>
      <c r="AX151" s="173" t="s">
        <v>80</v>
      </c>
      <c r="AY151" s="176" t="s">
        <v>121</v>
      </c>
    </row>
    <row r="152" s="27" customFormat="true" ht="16.5" hidden="false" customHeight="true" outlineLevel="0" collapsed="false">
      <c r="A152" s="22"/>
      <c r="B152" s="159"/>
      <c r="C152" s="160" t="s">
        <v>172</v>
      </c>
      <c r="D152" s="160" t="s">
        <v>124</v>
      </c>
      <c r="E152" s="161" t="s">
        <v>173</v>
      </c>
      <c r="F152" s="162" t="s">
        <v>174</v>
      </c>
      <c r="G152" s="163" t="s">
        <v>175</v>
      </c>
      <c r="H152" s="164" t="n">
        <v>1</v>
      </c>
      <c r="I152" s="165"/>
      <c r="J152" s="166" t="n">
        <f aca="false">ROUND(I152*H152,2)</f>
        <v>0</v>
      </c>
      <c r="K152" s="162"/>
      <c r="L152" s="23"/>
      <c r="M152" s="167"/>
      <c r="N152" s="168" t="s">
        <v>40</v>
      </c>
      <c r="O152" s="60"/>
      <c r="P152" s="169" t="n">
        <f aca="false">O152*H152</f>
        <v>0</v>
      </c>
      <c r="Q152" s="169" t="n">
        <v>4E-005</v>
      </c>
      <c r="R152" s="169" t="n">
        <f aca="false">Q152*H152</f>
        <v>4E-005</v>
      </c>
      <c r="S152" s="169" t="n">
        <v>0.1</v>
      </c>
      <c r="T152" s="170" t="n">
        <f aca="false">S152*H152</f>
        <v>0.1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129</v>
      </c>
      <c r="AT152" s="171" t="s">
        <v>124</v>
      </c>
      <c r="AU152" s="171" t="s">
        <v>82</v>
      </c>
      <c r="AY152" s="3" t="s">
        <v>121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80</v>
      </c>
      <c r="BK152" s="172" t="n">
        <f aca="false">ROUND(I152*H152,2)</f>
        <v>0</v>
      </c>
      <c r="BL152" s="3" t="s">
        <v>129</v>
      </c>
      <c r="BM152" s="171" t="s">
        <v>176</v>
      </c>
    </row>
    <row r="153" s="173" customFormat="true" ht="12.8" hidden="false" customHeight="false" outlineLevel="0" collapsed="false">
      <c r="B153" s="174"/>
      <c r="D153" s="175" t="s">
        <v>131</v>
      </c>
      <c r="E153" s="176"/>
      <c r="F153" s="177" t="s">
        <v>80</v>
      </c>
      <c r="H153" s="178" t="n">
        <v>1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131</v>
      </c>
      <c r="AU153" s="176" t="s">
        <v>82</v>
      </c>
      <c r="AV153" s="173" t="s">
        <v>82</v>
      </c>
      <c r="AW153" s="173" t="s">
        <v>31</v>
      </c>
      <c r="AX153" s="173" t="s">
        <v>80</v>
      </c>
      <c r="AY153" s="176" t="s">
        <v>121</v>
      </c>
    </row>
    <row r="154" s="27" customFormat="true" ht="21.75" hidden="false" customHeight="true" outlineLevel="0" collapsed="false">
      <c r="A154" s="22"/>
      <c r="B154" s="159"/>
      <c r="C154" s="160" t="s">
        <v>177</v>
      </c>
      <c r="D154" s="160" t="s">
        <v>124</v>
      </c>
      <c r="E154" s="161" t="s">
        <v>178</v>
      </c>
      <c r="F154" s="162" t="s">
        <v>179</v>
      </c>
      <c r="G154" s="163" t="s">
        <v>175</v>
      </c>
      <c r="H154" s="164" t="n">
        <v>1</v>
      </c>
      <c r="I154" s="165"/>
      <c r="J154" s="166" t="n">
        <f aca="false">ROUND(I154*H154,2)</f>
        <v>0</v>
      </c>
      <c r="K154" s="162"/>
      <c r="L154" s="23"/>
      <c r="M154" s="167"/>
      <c r="N154" s="168" t="s">
        <v>40</v>
      </c>
      <c r="O154" s="60"/>
      <c r="P154" s="169" t="n">
        <f aca="false">O154*H154</f>
        <v>0</v>
      </c>
      <c r="Q154" s="169" t="n">
        <v>4E-005</v>
      </c>
      <c r="R154" s="169" t="n">
        <f aca="false">Q154*H154</f>
        <v>4E-005</v>
      </c>
      <c r="S154" s="169" t="n">
        <v>0.028</v>
      </c>
      <c r="T154" s="170" t="n">
        <f aca="false">S154*H154</f>
        <v>0.028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129</v>
      </c>
      <c r="AT154" s="171" t="s">
        <v>124</v>
      </c>
      <c r="AU154" s="171" t="s">
        <v>82</v>
      </c>
      <c r="AY154" s="3" t="s">
        <v>121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80</v>
      </c>
      <c r="BK154" s="172" t="n">
        <f aca="false">ROUND(I154*H154,2)</f>
        <v>0</v>
      </c>
      <c r="BL154" s="3" t="s">
        <v>129</v>
      </c>
      <c r="BM154" s="171" t="s">
        <v>180</v>
      </c>
    </row>
    <row r="155" s="173" customFormat="true" ht="12.8" hidden="false" customHeight="false" outlineLevel="0" collapsed="false">
      <c r="B155" s="174"/>
      <c r="D155" s="175" t="s">
        <v>131</v>
      </c>
      <c r="E155" s="176"/>
      <c r="F155" s="177" t="s">
        <v>80</v>
      </c>
      <c r="H155" s="178" t="n">
        <v>1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131</v>
      </c>
      <c r="AU155" s="176" t="s">
        <v>82</v>
      </c>
      <c r="AV155" s="173" t="s">
        <v>82</v>
      </c>
      <c r="AW155" s="173" t="s">
        <v>31</v>
      </c>
      <c r="AX155" s="173" t="s">
        <v>80</v>
      </c>
      <c r="AY155" s="176" t="s">
        <v>121</v>
      </c>
    </row>
    <row r="156" s="27" customFormat="true" ht="33" hidden="false" customHeight="true" outlineLevel="0" collapsed="false">
      <c r="A156" s="22"/>
      <c r="B156" s="159"/>
      <c r="C156" s="160" t="s">
        <v>7</v>
      </c>
      <c r="D156" s="160" t="s">
        <v>124</v>
      </c>
      <c r="E156" s="161" t="s">
        <v>181</v>
      </c>
      <c r="F156" s="162" t="s">
        <v>182</v>
      </c>
      <c r="G156" s="163" t="s">
        <v>127</v>
      </c>
      <c r="H156" s="164" t="n">
        <v>2.25</v>
      </c>
      <c r="I156" s="165"/>
      <c r="J156" s="166" t="n">
        <f aca="false">ROUND(I156*H156,2)</f>
        <v>0</v>
      </c>
      <c r="K156" s="162" t="s">
        <v>128</v>
      </c>
      <c r="L156" s="23"/>
      <c r="M156" s="167"/>
      <c r="N156" s="168" t="s">
        <v>40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0.09</v>
      </c>
      <c r="T156" s="170" t="n">
        <f aca="false">S156*H156</f>
        <v>0.2025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129</v>
      </c>
      <c r="AT156" s="171" t="s">
        <v>124</v>
      </c>
      <c r="AU156" s="171" t="s">
        <v>82</v>
      </c>
      <c r="AY156" s="3" t="s">
        <v>121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80</v>
      </c>
      <c r="BK156" s="172" t="n">
        <f aca="false">ROUND(I156*H156,2)</f>
        <v>0</v>
      </c>
      <c r="BL156" s="3" t="s">
        <v>129</v>
      </c>
      <c r="BM156" s="171" t="s">
        <v>183</v>
      </c>
    </row>
    <row r="157" s="173" customFormat="true" ht="12.8" hidden="false" customHeight="false" outlineLevel="0" collapsed="false">
      <c r="B157" s="174"/>
      <c r="D157" s="175" t="s">
        <v>131</v>
      </c>
      <c r="E157" s="176"/>
      <c r="F157" s="177" t="s">
        <v>184</v>
      </c>
      <c r="H157" s="178" t="n">
        <v>2.25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131</v>
      </c>
      <c r="AU157" s="176" t="s">
        <v>82</v>
      </c>
      <c r="AV157" s="173" t="s">
        <v>82</v>
      </c>
      <c r="AW157" s="173" t="s">
        <v>31</v>
      </c>
      <c r="AX157" s="173" t="s">
        <v>80</v>
      </c>
      <c r="AY157" s="176" t="s">
        <v>121</v>
      </c>
    </row>
    <row r="158" s="27" customFormat="true" ht="24.15" hidden="false" customHeight="true" outlineLevel="0" collapsed="false">
      <c r="A158" s="22"/>
      <c r="B158" s="159"/>
      <c r="C158" s="160" t="s">
        <v>185</v>
      </c>
      <c r="D158" s="160" t="s">
        <v>124</v>
      </c>
      <c r="E158" s="161" t="s">
        <v>186</v>
      </c>
      <c r="F158" s="162" t="s">
        <v>187</v>
      </c>
      <c r="G158" s="163" t="s">
        <v>127</v>
      </c>
      <c r="H158" s="164" t="n">
        <v>2.25</v>
      </c>
      <c r="I158" s="165"/>
      <c r="J158" s="166" t="n">
        <f aca="false">ROUND(I158*H158,2)</f>
        <v>0</v>
      </c>
      <c r="K158" s="162" t="s">
        <v>128</v>
      </c>
      <c r="L158" s="23"/>
      <c r="M158" s="167"/>
      <c r="N158" s="168" t="s">
        <v>40</v>
      </c>
      <c r="O158" s="60"/>
      <c r="P158" s="169" t="n">
        <f aca="false">O158*H158</f>
        <v>0</v>
      </c>
      <c r="Q158" s="169" t="n">
        <v>0</v>
      </c>
      <c r="R158" s="169" t="n">
        <f aca="false">Q158*H158</f>
        <v>0</v>
      </c>
      <c r="S158" s="169" t="n">
        <v>0.035</v>
      </c>
      <c r="T158" s="170" t="n">
        <f aca="false">S158*H158</f>
        <v>0.07875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1" t="s">
        <v>129</v>
      </c>
      <c r="AT158" s="171" t="s">
        <v>124</v>
      </c>
      <c r="AU158" s="171" t="s">
        <v>82</v>
      </c>
      <c r="AY158" s="3" t="s">
        <v>121</v>
      </c>
      <c r="BE158" s="172" t="n">
        <f aca="false">IF(N158="základní",J158,0)</f>
        <v>0</v>
      </c>
      <c r="BF158" s="172" t="n">
        <f aca="false">IF(N158="snížená",J158,0)</f>
        <v>0</v>
      </c>
      <c r="BG158" s="172" t="n">
        <f aca="false">IF(N158="zákl. přenesená",J158,0)</f>
        <v>0</v>
      </c>
      <c r="BH158" s="172" t="n">
        <f aca="false">IF(N158="sníž. přenesená",J158,0)</f>
        <v>0</v>
      </c>
      <c r="BI158" s="172" t="n">
        <f aca="false">IF(N158="nulová",J158,0)</f>
        <v>0</v>
      </c>
      <c r="BJ158" s="3" t="s">
        <v>80</v>
      </c>
      <c r="BK158" s="172" t="n">
        <f aca="false">ROUND(I158*H158,2)</f>
        <v>0</v>
      </c>
      <c r="BL158" s="3" t="s">
        <v>129</v>
      </c>
      <c r="BM158" s="171" t="s">
        <v>188</v>
      </c>
    </row>
    <row r="159" s="173" customFormat="true" ht="12.8" hidden="false" customHeight="false" outlineLevel="0" collapsed="false">
      <c r="B159" s="174"/>
      <c r="D159" s="175" t="s">
        <v>131</v>
      </c>
      <c r="E159" s="176"/>
      <c r="F159" s="177" t="s">
        <v>184</v>
      </c>
      <c r="H159" s="178" t="n">
        <v>2.25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131</v>
      </c>
      <c r="AU159" s="176" t="s">
        <v>82</v>
      </c>
      <c r="AV159" s="173" t="s">
        <v>82</v>
      </c>
      <c r="AW159" s="173" t="s">
        <v>31</v>
      </c>
      <c r="AX159" s="173" t="s">
        <v>80</v>
      </c>
      <c r="AY159" s="176" t="s">
        <v>121</v>
      </c>
    </row>
    <row r="160" s="27" customFormat="true" ht="16.5" hidden="false" customHeight="true" outlineLevel="0" collapsed="false">
      <c r="A160" s="22"/>
      <c r="B160" s="159"/>
      <c r="C160" s="160" t="s">
        <v>189</v>
      </c>
      <c r="D160" s="160" t="s">
        <v>124</v>
      </c>
      <c r="E160" s="161" t="s">
        <v>190</v>
      </c>
      <c r="F160" s="162" t="s">
        <v>191</v>
      </c>
      <c r="G160" s="163" t="s">
        <v>192</v>
      </c>
      <c r="H160" s="164" t="n">
        <v>7.5</v>
      </c>
      <c r="I160" s="165"/>
      <c r="J160" s="166" t="n">
        <f aca="false">ROUND(I160*H160,2)</f>
        <v>0</v>
      </c>
      <c r="K160" s="162" t="s">
        <v>128</v>
      </c>
      <c r="L160" s="23"/>
      <c r="M160" s="167"/>
      <c r="N160" s="168" t="s">
        <v>40</v>
      </c>
      <c r="O160" s="60"/>
      <c r="P160" s="169" t="n">
        <f aca="false">O160*H160</f>
        <v>0</v>
      </c>
      <c r="Q160" s="169" t="n">
        <v>0</v>
      </c>
      <c r="R160" s="169" t="n">
        <f aca="false">Q160*H160</f>
        <v>0</v>
      </c>
      <c r="S160" s="169" t="n">
        <v>0.009</v>
      </c>
      <c r="T160" s="170" t="n">
        <f aca="false">S160*H160</f>
        <v>0.0675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129</v>
      </c>
      <c r="AT160" s="171" t="s">
        <v>124</v>
      </c>
      <c r="AU160" s="171" t="s">
        <v>82</v>
      </c>
      <c r="AY160" s="3" t="s">
        <v>121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80</v>
      </c>
      <c r="BK160" s="172" t="n">
        <f aca="false">ROUND(I160*H160,2)</f>
        <v>0</v>
      </c>
      <c r="BL160" s="3" t="s">
        <v>129</v>
      </c>
      <c r="BM160" s="171" t="s">
        <v>193</v>
      </c>
    </row>
    <row r="161" s="27" customFormat="true" ht="37.8" hidden="false" customHeight="true" outlineLevel="0" collapsed="false">
      <c r="A161" s="22"/>
      <c r="B161" s="159"/>
      <c r="C161" s="160" t="s">
        <v>194</v>
      </c>
      <c r="D161" s="160" t="s">
        <v>124</v>
      </c>
      <c r="E161" s="161" t="s">
        <v>195</v>
      </c>
      <c r="F161" s="162" t="s">
        <v>196</v>
      </c>
      <c r="G161" s="163" t="s">
        <v>127</v>
      </c>
      <c r="H161" s="164" t="n">
        <v>70.748</v>
      </c>
      <c r="I161" s="165"/>
      <c r="J161" s="166" t="n">
        <f aca="false">ROUND(I161*H161,2)</f>
        <v>0</v>
      </c>
      <c r="K161" s="162" t="s">
        <v>128</v>
      </c>
      <c r="L161" s="23"/>
      <c r="M161" s="167"/>
      <c r="N161" s="168" t="s">
        <v>40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0.01</v>
      </c>
      <c r="T161" s="170" t="n">
        <f aca="false">S161*H161</f>
        <v>0.70748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129</v>
      </c>
      <c r="AT161" s="171" t="s">
        <v>124</v>
      </c>
      <c r="AU161" s="171" t="s">
        <v>82</v>
      </c>
      <c r="AY161" s="3" t="s">
        <v>121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80</v>
      </c>
      <c r="BK161" s="172" t="n">
        <f aca="false">ROUND(I161*H161,2)</f>
        <v>0</v>
      </c>
      <c r="BL161" s="3" t="s">
        <v>129</v>
      </c>
      <c r="BM161" s="171" t="s">
        <v>197</v>
      </c>
    </row>
    <row r="162" s="27" customFormat="true" ht="37.8" hidden="false" customHeight="true" outlineLevel="0" collapsed="false">
      <c r="A162" s="22"/>
      <c r="B162" s="159"/>
      <c r="C162" s="160" t="s">
        <v>198</v>
      </c>
      <c r="D162" s="160" t="s">
        <v>124</v>
      </c>
      <c r="E162" s="161" t="s">
        <v>199</v>
      </c>
      <c r="F162" s="162" t="s">
        <v>200</v>
      </c>
      <c r="G162" s="163" t="s">
        <v>127</v>
      </c>
      <c r="H162" s="164" t="n">
        <v>36.57</v>
      </c>
      <c r="I162" s="165"/>
      <c r="J162" s="166" t="n">
        <f aca="false">ROUND(I162*H162,2)</f>
        <v>0</v>
      </c>
      <c r="K162" s="162" t="s">
        <v>128</v>
      </c>
      <c r="L162" s="23"/>
      <c r="M162" s="167"/>
      <c r="N162" s="168" t="s">
        <v>40</v>
      </c>
      <c r="O162" s="60"/>
      <c r="P162" s="169" t="n">
        <f aca="false">O162*H162</f>
        <v>0</v>
      </c>
      <c r="Q162" s="169" t="n">
        <v>0</v>
      </c>
      <c r="R162" s="169" t="n">
        <f aca="false">Q162*H162</f>
        <v>0</v>
      </c>
      <c r="S162" s="169" t="n">
        <v>0.02</v>
      </c>
      <c r="T162" s="170" t="n">
        <f aca="false">S162*H162</f>
        <v>0.7314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1" t="s">
        <v>129</v>
      </c>
      <c r="AT162" s="171" t="s">
        <v>124</v>
      </c>
      <c r="AU162" s="171" t="s">
        <v>82</v>
      </c>
      <c r="AY162" s="3" t="s">
        <v>121</v>
      </c>
      <c r="BE162" s="172" t="n">
        <f aca="false">IF(N162="základní",J162,0)</f>
        <v>0</v>
      </c>
      <c r="BF162" s="172" t="n">
        <f aca="false">IF(N162="snížená",J162,0)</f>
        <v>0</v>
      </c>
      <c r="BG162" s="172" t="n">
        <f aca="false">IF(N162="zákl. přenesená",J162,0)</f>
        <v>0</v>
      </c>
      <c r="BH162" s="172" t="n">
        <f aca="false">IF(N162="sníž. přenesená",J162,0)</f>
        <v>0</v>
      </c>
      <c r="BI162" s="172" t="n">
        <f aca="false">IF(N162="nulová",J162,0)</f>
        <v>0</v>
      </c>
      <c r="BJ162" s="3" t="s">
        <v>80</v>
      </c>
      <c r="BK162" s="172" t="n">
        <f aca="false">ROUND(I162*H162,2)</f>
        <v>0</v>
      </c>
      <c r="BL162" s="3" t="s">
        <v>129</v>
      </c>
      <c r="BM162" s="171" t="s">
        <v>201</v>
      </c>
    </row>
    <row r="163" s="173" customFormat="true" ht="12.8" hidden="false" customHeight="false" outlineLevel="0" collapsed="false">
      <c r="B163" s="174"/>
      <c r="D163" s="175" t="s">
        <v>131</v>
      </c>
      <c r="E163" s="176"/>
      <c r="F163" s="177" t="s">
        <v>202</v>
      </c>
      <c r="H163" s="178" t="n">
        <v>36.57</v>
      </c>
      <c r="I163" s="179"/>
      <c r="L163" s="174"/>
      <c r="M163" s="180"/>
      <c r="N163" s="181"/>
      <c r="O163" s="181"/>
      <c r="P163" s="181"/>
      <c r="Q163" s="181"/>
      <c r="R163" s="181"/>
      <c r="S163" s="181"/>
      <c r="T163" s="182"/>
      <c r="AT163" s="176" t="s">
        <v>131</v>
      </c>
      <c r="AU163" s="176" t="s">
        <v>82</v>
      </c>
      <c r="AV163" s="173" t="s">
        <v>82</v>
      </c>
      <c r="AW163" s="173" t="s">
        <v>31</v>
      </c>
      <c r="AX163" s="173" t="s">
        <v>80</v>
      </c>
      <c r="AY163" s="176" t="s">
        <v>121</v>
      </c>
    </row>
    <row r="164" s="145" customFormat="true" ht="22.8" hidden="false" customHeight="true" outlineLevel="0" collapsed="false">
      <c r="B164" s="146"/>
      <c r="D164" s="147" t="s">
        <v>74</v>
      </c>
      <c r="E164" s="157" t="s">
        <v>203</v>
      </c>
      <c r="F164" s="157" t="s">
        <v>204</v>
      </c>
      <c r="I164" s="149"/>
      <c r="J164" s="158" t="n">
        <f aca="false">BK164</f>
        <v>0</v>
      </c>
      <c r="L164" s="146"/>
      <c r="M164" s="151"/>
      <c r="N164" s="152"/>
      <c r="O164" s="152"/>
      <c r="P164" s="153" t="n">
        <f aca="false">SUM(P165:P169)</f>
        <v>0</v>
      </c>
      <c r="Q164" s="152"/>
      <c r="R164" s="153" t="n">
        <f aca="false">SUM(R165:R169)</f>
        <v>0</v>
      </c>
      <c r="S164" s="152"/>
      <c r="T164" s="154" t="n">
        <f aca="false">SUM(T165:T169)</f>
        <v>0</v>
      </c>
      <c r="AR164" s="147" t="s">
        <v>80</v>
      </c>
      <c r="AT164" s="155" t="s">
        <v>74</v>
      </c>
      <c r="AU164" s="155" t="s">
        <v>80</v>
      </c>
      <c r="AY164" s="147" t="s">
        <v>121</v>
      </c>
      <c r="BK164" s="156" t="n">
        <f aca="false">SUM(BK165:BK169)</f>
        <v>0</v>
      </c>
    </row>
    <row r="165" s="27" customFormat="true" ht="24.15" hidden="false" customHeight="true" outlineLevel="0" collapsed="false">
      <c r="A165" s="22"/>
      <c r="B165" s="159"/>
      <c r="C165" s="160" t="s">
        <v>205</v>
      </c>
      <c r="D165" s="160" t="s">
        <v>124</v>
      </c>
      <c r="E165" s="161" t="s">
        <v>206</v>
      </c>
      <c r="F165" s="162" t="s">
        <v>207</v>
      </c>
      <c r="G165" s="163" t="s">
        <v>208</v>
      </c>
      <c r="H165" s="164" t="n">
        <v>2.671</v>
      </c>
      <c r="I165" s="165"/>
      <c r="J165" s="166" t="n">
        <f aca="false">ROUND(I165*H165,2)</f>
        <v>0</v>
      </c>
      <c r="K165" s="162" t="s">
        <v>128</v>
      </c>
      <c r="L165" s="23"/>
      <c r="M165" s="167"/>
      <c r="N165" s="168" t="s">
        <v>40</v>
      </c>
      <c r="O165" s="60"/>
      <c r="P165" s="169" t="n">
        <f aca="false">O165*H165</f>
        <v>0</v>
      </c>
      <c r="Q165" s="169" t="n">
        <v>0</v>
      </c>
      <c r="R165" s="169" t="n">
        <f aca="false">Q165*H165</f>
        <v>0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129</v>
      </c>
      <c r="AT165" s="171" t="s">
        <v>124</v>
      </c>
      <c r="AU165" s="171" t="s">
        <v>82</v>
      </c>
      <c r="AY165" s="3" t="s">
        <v>121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80</v>
      </c>
      <c r="BK165" s="172" t="n">
        <f aca="false">ROUND(I165*H165,2)</f>
        <v>0</v>
      </c>
      <c r="BL165" s="3" t="s">
        <v>129</v>
      </c>
      <c r="BM165" s="171" t="s">
        <v>209</v>
      </c>
    </row>
    <row r="166" s="27" customFormat="true" ht="24.15" hidden="false" customHeight="true" outlineLevel="0" collapsed="false">
      <c r="A166" s="22"/>
      <c r="B166" s="159"/>
      <c r="C166" s="160" t="s">
        <v>210</v>
      </c>
      <c r="D166" s="160" t="s">
        <v>124</v>
      </c>
      <c r="E166" s="161" t="s">
        <v>211</v>
      </c>
      <c r="F166" s="162" t="s">
        <v>212</v>
      </c>
      <c r="G166" s="163" t="s">
        <v>208</v>
      </c>
      <c r="H166" s="164" t="n">
        <v>2.671</v>
      </c>
      <c r="I166" s="165"/>
      <c r="J166" s="166" t="n">
        <f aca="false">ROUND(I166*H166,2)</f>
        <v>0</v>
      </c>
      <c r="K166" s="162" t="s">
        <v>128</v>
      </c>
      <c r="L166" s="23"/>
      <c r="M166" s="167"/>
      <c r="N166" s="168" t="s">
        <v>40</v>
      </c>
      <c r="O166" s="60"/>
      <c r="P166" s="169" t="n">
        <f aca="false">O166*H166</f>
        <v>0</v>
      </c>
      <c r="Q166" s="169" t="n">
        <v>0</v>
      </c>
      <c r="R166" s="169" t="n">
        <f aca="false">Q166*H166</f>
        <v>0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129</v>
      </c>
      <c r="AT166" s="171" t="s">
        <v>124</v>
      </c>
      <c r="AU166" s="171" t="s">
        <v>82</v>
      </c>
      <c r="AY166" s="3" t="s">
        <v>121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80</v>
      </c>
      <c r="BK166" s="172" t="n">
        <f aca="false">ROUND(I166*H166,2)</f>
        <v>0</v>
      </c>
      <c r="BL166" s="3" t="s">
        <v>129</v>
      </c>
      <c r="BM166" s="171" t="s">
        <v>213</v>
      </c>
    </row>
    <row r="167" s="27" customFormat="true" ht="24.15" hidden="false" customHeight="true" outlineLevel="0" collapsed="false">
      <c r="A167" s="22"/>
      <c r="B167" s="159"/>
      <c r="C167" s="160" t="s">
        <v>214</v>
      </c>
      <c r="D167" s="160" t="s">
        <v>124</v>
      </c>
      <c r="E167" s="161" t="s">
        <v>215</v>
      </c>
      <c r="F167" s="162" t="s">
        <v>216</v>
      </c>
      <c r="G167" s="163" t="s">
        <v>208</v>
      </c>
      <c r="H167" s="164" t="n">
        <v>37.394</v>
      </c>
      <c r="I167" s="165"/>
      <c r="J167" s="166" t="n">
        <f aca="false">ROUND(I167*H167,2)</f>
        <v>0</v>
      </c>
      <c r="K167" s="162" t="s">
        <v>128</v>
      </c>
      <c r="L167" s="23"/>
      <c r="M167" s="167"/>
      <c r="N167" s="168" t="s">
        <v>40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129</v>
      </c>
      <c r="AT167" s="171" t="s">
        <v>124</v>
      </c>
      <c r="AU167" s="171" t="s">
        <v>82</v>
      </c>
      <c r="AY167" s="3" t="s">
        <v>121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80</v>
      </c>
      <c r="BK167" s="172" t="n">
        <f aca="false">ROUND(I167*H167,2)</f>
        <v>0</v>
      </c>
      <c r="BL167" s="3" t="s">
        <v>129</v>
      </c>
      <c r="BM167" s="171" t="s">
        <v>217</v>
      </c>
    </row>
    <row r="168" s="173" customFormat="true" ht="12.8" hidden="false" customHeight="false" outlineLevel="0" collapsed="false">
      <c r="B168" s="174"/>
      <c r="D168" s="175" t="s">
        <v>131</v>
      </c>
      <c r="F168" s="177" t="s">
        <v>218</v>
      </c>
      <c r="H168" s="178" t="n">
        <v>37.394</v>
      </c>
      <c r="I168" s="179"/>
      <c r="L168" s="174"/>
      <c r="M168" s="180"/>
      <c r="N168" s="181"/>
      <c r="O168" s="181"/>
      <c r="P168" s="181"/>
      <c r="Q168" s="181"/>
      <c r="R168" s="181"/>
      <c r="S168" s="181"/>
      <c r="T168" s="182"/>
      <c r="AT168" s="176" t="s">
        <v>131</v>
      </c>
      <c r="AU168" s="176" t="s">
        <v>82</v>
      </c>
      <c r="AV168" s="173" t="s">
        <v>82</v>
      </c>
      <c r="AW168" s="173" t="s">
        <v>2</v>
      </c>
      <c r="AX168" s="173" t="s">
        <v>80</v>
      </c>
      <c r="AY168" s="176" t="s">
        <v>121</v>
      </c>
    </row>
    <row r="169" s="27" customFormat="true" ht="49.05" hidden="false" customHeight="true" outlineLevel="0" collapsed="false">
      <c r="A169" s="22"/>
      <c r="B169" s="159"/>
      <c r="C169" s="160" t="s">
        <v>219</v>
      </c>
      <c r="D169" s="160" t="s">
        <v>124</v>
      </c>
      <c r="E169" s="161" t="s">
        <v>220</v>
      </c>
      <c r="F169" s="162" t="s">
        <v>221</v>
      </c>
      <c r="G169" s="163" t="s">
        <v>208</v>
      </c>
      <c r="H169" s="164" t="n">
        <v>2.671</v>
      </c>
      <c r="I169" s="165"/>
      <c r="J169" s="166" t="n">
        <f aca="false">ROUND(I169*H169,2)</f>
        <v>0</v>
      </c>
      <c r="K169" s="162" t="s">
        <v>128</v>
      </c>
      <c r="L169" s="23"/>
      <c r="M169" s="167"/>
      <c r="N169" s="168" t="s">
        <v>40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129</v>
      </c>
      <c r="AT169" s="171" t="s">
        <v>124</v>
      </c>
      <c r="AU169" s="171" t="s">
        <v>82</v>
      </c>
      <c r="AY169" s="3" t="s">
        <v>121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80</v>
      </c>
      <c r="BK169" s="172" t="n">
        <f aca="false">ROUND(I169*H169,2)</f>
        <v>0</v>
      </c>
      <c r="BL169" s="3" t="s">
        <v>129</v>
      </c>
      <c r="BM169" s="171" t="s">
        <v>222</v>
      </c>
    </row>
    <row r="170" s="145" customFormat="true" ht="22.8" hidden="false" customHeight="true" outlineLevel="0" collapsed="false">
      <c r="B170" s="146"/>
      <c r="D170" s="147" t="s">
        <v>74</v>
      </c>
      <c r="E170" s="157" t="s">
        <v>223</v>
      </c>
      <c r="F170" s="157" t="s">
        <v>224</v>
      </c>
      <c r="I170" s="149"/>
      <c r="J170" s="158" t="n">
        <f aca="false">BK170</f>
        <v>0</v>
      </c>
      <c r="L170" s="146"/>
      <c r="M170" s="151"/>
      <c r="N170" s="152"/>
      <c r="O170" s="152"/>
      <c r="P170" s="153" t="n">
        <f aca="false">P171</f>
        <v>0</v>
      </c>
      <c r="Q170" s="152"/>
      <c r="R170" s="153" t="n">
        <f aca="false">R171</f>
        <v>0</v>
      </c>
      <c r="S170" s="152"/>
      <c r="T170" s="154" t="n">
        <f aca="false">T171</f>
        <v>0</v>
      </c>
      <c r="AR170" s="147" t="s">
        <v>80</v>
      </c>
      <c r="AT170" s="155" t="s">
        <v>74</v>
      </c>
      <c r="AU170" s="155" t="s">
        <v>80</v>
      </c>
      <c r="AY170" s="147" t="s">
        <v>121</v>
      </c>
      <c r="BK170" s="156" t="n">
        <f aca="false">BK171</f>
        <v>0</v>
      </c>
    </row>
    <row r="171" s="27" customFormat="true" ht="24.15" hidden="false" customHeight="true" outlineLevel="0" collapsed="false">
      <c r="A171" s="22"/>
      <c r="B171" s="159"/>
      <c r="C171" s="160" t="s">
        <v>6</v>
      </c>
      <c r="D171" s="160" t="s">
        <v>124</v>
      </c>
      <c r="E171" s="161" t="s">
        <v>225</v>
      </c>
      <c r="F171" s="162" t="s">
        <v>226</v>
      </c>
      <c r="G171" s="163" t="s">
        <v>208</v>
      </c>
      <c r="H171" s="164" t="n">
        <v>2.641</v>
      </c>
      <c r="I171" s="165"/>
      <c r="J171" s="166" t="n">
        <f aca="false">ROUND(I171*H171,2)</f>
        <v>0</v>
      </c>
      <c r="K171" s="162" t="s">
        <v>128</v>
      </c>
      <c r="L171" s="23"/>
      <c r="M171" s="167"/>
      <c r="N171" s="168" t="s">
        <v>40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129</v>
      </c>
      <c r="AT171" s="171" t="s">
        <v>124</v>
      </c>
      <c r="AU171" s="171" t="s">
        <v>82</v>
      </c>
      <c r="AY171" s="3" t="s">
        <v>121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80</v>
      </c>
      <c r="BK171" s="172" t="n">
        <f aca="false">ROUND(I171*H171,2)</f>
        <v>0</v>
      </c>
      <c r="BL171" s="3" t="s">
        <v>129</v>
      </c>
      <c r="BM171" s="171" t="s">
        <v>227</v>
      </c>
    </row>
    <row r="172" s="145" customFormat="true" ht="25.9" hidden="false" customHeight="true" outlineLevel="0" collapsed="false">
      <c r="B172" s="146"/>
      <c r="D172" s="147" t="s">
        <v>74</v>
      </c>
      <c r="E172" s="148" t="s">
        <v>228</v>
      </c>
      <c r="F172" s="148" t="s">
        <v>229</v>
      </c>
      <c r="I172" s="149"/>
      <c r="J172" s="150" t="n">
        <f aca="false">BK172</f>
        <v>0</v>
      </c>
      <c r="L172" s="146"/>
      <c r="M172" s="151"/>
      <c r="N172" s="152"/>
      <c r="O172" s="152"/>
      <c r="P172" s="153" t="n">
        <f aca="false">P173+P180+P189+P194+P197+P212+P226+P229</f>
        <v>0</v>
      </c>
      <c r="Q172" s="152"/>
      <c r="R172" s="153" t="n">
        <f aca="false">R173+R180+R189+R194+R197+R212+R226+R229</f>
        <v>0.7632049</v>
      </c>
      <c r="S172" s="152"/>
      <c r="T172" s="154" t="n">
        <f aca="false">T173+T180+T189+T194+T197+T212+T226+T229</f>
        <v>0.754411</v>
      </c>
      <c r="AR172" s="147" t="s">
        <v>82</v>
      </c>
      <c r="AT172" s="155" t="s">
        <v>74</v>
      </c>
      <c r="AU172" s="155" t="s">
        <v>75</v>
      </c>
      <c r="AY172" s="147" t="s">
        <v>121</v>
      </c>
      <c r="BK172" s="156" t="n">
        <f aca="false">BK173+BK180+BK189+BK194+BK197+BK212+BK226+BK229</f>
        <v>0</v>
      </c>
    </row>
    <row r="173" s="145" customFormat="true" ht="22.8" hidden="false" customHeight="true" outlineLevel="0" collapsed="false">
      <c r="B173" s="146"/>
      <c r="D173" s="147" t="s">
        <v>74</v>
      </c>
      <c r="E173" s="157" t="s">
        <v>230</v>
      </c>
      <c r="F173" s="157" t="s">
        <v>231</v>
      </c>
      <c r="I173" s="149"/>
      <c r="J173" s="158" t="n">
        <f aca="false">BK173</f>
        <v>0</v>
      </c>
      <c r="L173" s="146"/>
      <c r="M173" s="151"/>
      <c r="N173" s="152"/>
      <c r="O173" s="152"/>
      <c r="P173" s="153" t="n">
        <f aca="false">SUM(P174:P179)</f>
        <v>0</v>
      </c>
      <c r="Q173" s="152"/>
      <c r="R173" s="153" t="n">
        <f aca="false">SUM(R174:R179)</f>
        <v>0.01377</v>
      </c>
      <c r="S173" s="152"/>
      <c r="T173" s="154" t="n">
        <f aca="false">SUM(T174:T179)</f>
        <v>0.02118</v>
      </c>
      <c r="AR173" s="147" t="s">
        <v>82</v>
      </c>
      <c r="AT173" s="155" t="s">
        <v>74</v>
      </c>
      <c r="AU173" s="155" t="s">
        <v>80</v>
      </c>
      <c r="AY173" s="147" t="s">
        <v>121</v>
      </c>
      <c r="BK173" s="156" t="n">
        <f aca="false">SUM(BK174:BK179)</f>
        <v>0</v>
      </c>
    </row>
    <row r="174" s="27" customFormat="true" ht="16.5" hidden="false" customHeight="true" outlineLevel="0" collapsed="false">
      <c r="A174" s="22"/>
      <c r="B174" s="159"/>
      <c r="C174" s="160" t="s">
        <v>232</v>
      </c>
      <c r="D174" s="160" t="s">
        <v>124</v>
      </c>
      <c r="E174" s="161" t="s">
        <v>233</v>
      </c>
      <c r="F174" s="162" t="s">
        <v>234</v>
      </c>
      <c r="G174" s="163" t="s">
        <v>235</v>
      </c>
      <c r="H174" s="164" t="n">
        <v>1</v>
      </c>
      <c r="I174" s="165"/>
      <c r="J174" s="166" t="n">
        <f aca="false">ROUND(I174*H174,2)</f>
        <v>0</v>
      </c>
      <c r="K174" s="162" t="s">
        <v>128</v>
      </c>
      <c r="L174" s="23"/>
      <c r="M174" s="167"/>
      <c r="N174" s="168" t="s">
        <v>40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0.01946</v>
      </c>
      <c r="T174" s="170" t="n">
        <f aca="false">S174*H174</f>
        <v>0.01946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198</v>
      </c>
      <c r="AT174" s="171" t="s">
        <v>124</v>
      </c>
      <c r="AU174" s="171" t="s">
        <v>82</v>
      </c>
      <c r="AY174" s="3" t="s">
        <v>121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80</v>
      </c>
      <c r="BK174" s="172" t="n">
        <f aca="false">ROUND(I174*H174,2)</f>
        <v>0</v>
      </c>
      <c r="BL174" s="3" t="s">
        <v>198</v>
      </c>
      <c r="BM174" s="171" t="s">
        <v>236</v>
      </c>
    </row>
    <row r="175" s="27" customFormat="true" ht="24.15" hidden="false" customHeight="true" outlineLevel="0" collapsed="false">
      <c r="A175" s="22"/>
      <c r="B175" s="159"/>
      <c r="C175" s="160" t="s">
        <v>237</v>
      </c>
      <c r="D175" s="160" t="s">
        <v>124</v>
      </c>
      <c r="E175" s="161" t="s">
        <v>238</v>
      </c>
      <c r="F175" s="162" t="s">
        <v>239</v>
      </c>
      <c r="G175" s="163" t="s">
        <v>235</v>
      </c>
      <c r="H175" s="164" t="n">
        <v>1</v>
      </c>
      <c r="I175" s="165"/>
      <c r="J175" s="166" t="n">
        <f aca="false">ROUND(I175*H175,2)</f>
        <v>0</v>
      </c>
      <c r="K175" s="162" t="s">
        <v>128</v>
      </c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0.01197</v>
      </c>
      <c r="R175" s="169" t="n">
        <f aca="false">Q175*H175</f>
        <v>0.01197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198</v>
      </c>
      <c r="AT175" s="171" t="s">
        <v>124</v>
      </c>
      <c r="AU175" s="171" t="s">
        <v>82</v>
      </c>
      <c r="AY175" s="3" t="s">
        <v>121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80</v>
      </c>
      <c r="BK175" s="172" t="n">
        <f aca="false">ROUND(I175*H175,2)</f>
        <v>0</v>
      </c>
      <c r="BL175" s="3" t="s">
        <v>198</v>
      </c>
      <c r="BM175" s="171" t="s">
        <v>240</v>
      </c>
    </row>
    <row r="176" s="27" customFormat="true" ht="16.5" hidden="false" customHeight="true" outlineLevel="0" collapsed="false">
      <c r="A176" s="22"/>
      <c r="B176" s="159"/>
      <c r="C176" s="160" t="s">
        <v>241</v>
      </c>
      <c r="D176" s="160" t="s">
        <v>124</v>
      </c>
      <c r="E176" s="161" t="s">
        <v>242</v>
      </c>
      <c r="F176" s="162" t="s">
        <v>243</v>
      </c>
      <c r="G176" s="163" t="s">
        <v>235</v>
      </c>
      <c r="H176" s="164" t="n">
        <v>1</v>
      </c>
      <c r="I176" s="165"/>
      <c r="J176" s="166" t="n">
        <f aca="false">ROUND(I176*H176,2)</f>
        <v>0</v>
      </c>
      <c r="K176" s="162" t="s">
        <v>128</v>
      </c>
      <c r="L176" s="23"/>
      <c r="M176" s="167"/>
      <c r="N176" s="168" t="s">
        <v>40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0.00086</v>
      </c>
      <c r="T176" s="170" t="n">
        <f aca="false">S176*H176</f>
        <v>0.00086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198</v>
      </c>
      <c r="AT176" s="171" t="s">
        <v>124</v>
      </c>
      <c r="AU176" s="171" t="s">
        <v>82</v>
      </c>
      <c r="AY176" s="3" t="s">
        <v>121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80</v>
      </c>
      <c r="BK176" s="172" t="n">
        <f aca="false">ROUND(I176*H176,2)</f>
        <v>0</v>
      </c>
      <c r="BL176" s="3" t="s">
        <v>198</v>
      </c>
      <c r="BM176" s="171" t="s">
        <v>244</v>
      </c>
    </row>
    <row r="177" s="27" customFormat="true" ht="16.5" hidden="false" customHeight="true" outlineLevel="0" collapsed="false">
      <c r="A177" s="22"/>
      <c r="B177" s="159"/>
      <c r="C177" s="160" t="s">
        <v>245</v>
      </c>
      <c r="D177" s="160" t="s">
        <v>124</v>
      </c>
      <c r="E177" s="161" t="s">
        <v>246</v>
      </c>
      <c r="F177" s="162" t="s">
        <v>247</v>
      </c>
      <c r="G177" s="163" t="s">
        <v>235</v>
      </c>
      <c r="H177" s="164" t="n">
        <v>1</v>
      </c>
      <c r="I177" s="165"/>
      <c r="J177" s="166" t="n">
        <f aca="false">ROUND(I177*H177,2)</f>
        <v>0</v>
      </c>
      <c r="K177" s="162" t="s">
        <v>128</v>
      </c>
      <c r="L177" s="23"/>
      <c r="M177" s="167"/>
      <c r="N177" s="168" t="s">
        <v>40</v>
      </c>
      <c r="O177" s="60"/>
      <c r="P177" s="169" t="n">
        <f aca="false">O177*H177</f>
        <v>0</v>
      </c>
      <c r="Q177" s="169" t="n">
        <v>0.0018</v>
      </c>
      <c r="R177" s="169" t="n">
        <f aca="false">Q177*H177</f>
        <v>0.0018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198</v>
      </c>
      <c r="AT177" s="171" t="s">
        <v>124</v>
      </c>
      <c r="AU177" s="171" t="s">
        <v>82</v>
      </c>
      <c r="AY177" s="3" t="s">
        <v>121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80</v>
      </c>
      <c r="BK177" s="172" t="n">
        <f aca="false">ROUND(I177*H177,2)</f>
        <v>0</v>
      </c>
      <c r="BL177" s="3" t="s">
        <v>198</v>
      </c>
      <c r="BM177" s="171" t="s">
        <v>248</v>
      </c>
    </row>
    <row r="178" s="27" customFormat="true" ht="24.15" hidden="false" customHeight="true" outlineLevel="0" collapsed="false">
      <c r="A178" s="22"/>
      <c r="B178" s="159"/>
      <c r="C178" s="160" t="s">
        <v>249</v>
      </c>
      <c r="D178" s="160" t="s">
        <v>124</v>
      </c>
      <c r="E178" s="161" t="s">
        <v>250</v>
      </c>
      <c r="F178" s="162" t="s">
        <v>251</v>
      </c>
      <c r="G178" s="163" t="s">
        <v>175</v>
      </c>
      <c r="H178" s="164" t="n">
        <v>1</v>
      </c>
      <c r="I178" s="165"/>
      <c r="J178" s="166" t="n">
        <f aca="false">ROUND(I178*H178,2)</f>
        <v>0</v>
      </c>
      <c r="K178" s="162"/>
      <c r="L178" s="23"/>
      <c r="M178" s="167"/>
      <c r="N178" s="168" t="s">
        <v>40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0.00086</v>
      </c>
      <c r="T178" s="170" t="n">
        <f aca="false">S178*H178</f>
        <v>0.00086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198</v>
      </c>
      <c r="AT178" s="171" t="s">
        <v>124</v>
      </c>
      <c r="AU178" s="171" t="s">
        <v>82</v>
      </c>
      <c r="AY178" s="3" t="s">
        <v>121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80</v>
      </c>
      <c r="BK178" s="172" t="n">
        <f aca="false">ROUND(I178*H178,2)</f>
        <v>0</v>
      </c>
      <c r="BL178" s="3" t="s">
        <v>198</v>
      </c>
      <c r="BM178" s="171" t="s">
        <v>252</v>
      </c>
    </row>
    <row r="179" s="27" customFormat="true" ht="24.15" hidden="false" customHeight="true" outlineLevel="0" collapsed="false">
      <c r="A179" s="22"/>
      <c r="B179" s="159"/>
      <c r="C179" s="160" t="s">
        <v>253</v>
      </c>
      <c r="D179" s="160" t="s">
        <v>124</v>
      </c>
      <c r="E179" s="161" t="s">
        <v>254</v>
      </c>
      <c r="F179" s="162" t="s">
        <v>255</v>
      </c>
      <c r="G179" s="163" t="s">
        <v>256</v>
      </c>
      <c r="H179" s="192"/>
      <c r="I179" s="165"/>
      <c r="J179" s="166" t="n">
        <f aca="false">ROUND(I179*H179,2)</f>
        <v>0</v>
      </c>
      <c r="K179" s="162" t="s">
        <v>128</v>
      </c>
      <c r="L179" s="23"/>
      <c r="M179" s="167"/>
      <c r="N179" s="168" t="s">
        <v>40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</v>
      </c>
      <c r="T179" s="170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198</v>
      </c>
      <c r="AT179" s="171" t="s">
        <v>124</v>
      </c>
      <c r="AU179" s="171" t="s">
        <v>82</v>
      </c>
      <c r="AY179" s="3" t="s">
        <v>121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80</v>
      </c>
      <c r="BK179" s="172" t="n">
        <f aca="false">ROUND(I179*H179,2)</f>
        <v>0</v>
      </c>
      <c r="BL179" s="3" t="s">
        <v>198</v>
      </c>
      <c r="BM179" s="171" t="s">
        <v>257</v>
      </c>
    </row>
    <row r="180" s="145" customFormat="true" ht="22.8" hidden="false" customHeight="true" outlineLevel="0" collapsed="false">
      <c r="B180" s="146"/>
      <c r="D180" s="147" t="s">
        <v>74</v>
      </c>
      <c r="E180" s="157" t="s">
        <v>258</v>
      </c>
      <c r="F180" s="157" t="s">
        <v>259</v>
      </c>
      <c r="I180" s="149"/>
      <c r="J180" s="158" t="n">
        <f aca="false">BK180</f>
        <v>0</v>
      </c>
      <c r="L180" s="146"/>
      <c r="M180" s="151"/>
      <c r="N180" s="152"/>
      <c r="O180" s="152"/>
      <c r="P180" s="153" t="n">
        <f aca="false">SUM(P181:P188)</f>
        <v>0</v>
      </c>
      <c r="Q180" s="152"/>
      <c r="R180" s="153" t="n">
        <f aca="false">SUM(R181:R188)</f>
        <v>0.0096</v>
      </c>
      <c r="S180" s="152"/>
      <c r="T180" s="154" t="n">
        <f aca="false">SUM(T181:T188)</f>
        <v>0</v>
      </c>
      <c r="AR180" s="147" t="s">
        <v>82</v>
      </c>
      <c r="AT180" s="155" t="s">
        <v>74</v>
      </c>
      <c r="AU180" s="155" t="s">
        <v>80</v>
      </c>
      <c r="AY180" s="147" t="s">
        <v>121</v>
      </c>
      <c r="BK180" s="156" t="n">
        <f aca="false">SUM(BK181:BK188)</f>
        <v>0</v>
      </c>
    </row>
    <row r="181" s="27" customFormat="true" ht="16.5" hidden="false" customHeight="true" outlineLevel="0" collapsed="false">
      <c r="A181" s="22"/>
      <c r="B181" s="159"/>
      <c r="C181" s="160" t="s">
        <v>260</v>
      </c>
      <c r="D181" s="160" t="s">
        <v>124</v>
      </c>
      <c r="E181" s="161" t="s">
        <v>261</v>
      </c>
      <c r="F181" s="162" t="s">
        <v>262</v>
      </c>
      <c r="G181" s="163" t="s">
        <v>263</v>
      </c>
      <c r="H181" s="164" t="n">
        <v>12</v>
      </c>
      <c r="I181" s="165"/>
      <c r="J181" s="166" t="n">
        <f aca="false">ROUND(I181*H181,2)</f>
        <v>0</v>
      </c>
      <c r="K181" s="162"/>
      <c r="L181" s="23"/>
      <c r="M181" s="167"/>
      <c r="N181" s="168" t="s">
        <v>40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198</v>
      </c>
      <c r="AT181" s="171" t="s">
        <v>124</v>
      </c>
      <c r="AU181" s="171" t="s">
        <v>82</v>
      </c>
      <c r="AY181" s="3" t="s">
        <v>121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80</v>
      </c>
      <c r="BK181" s="172" t="n">
        <f aca="false">ROUND(I181*H181,2)</f>
        <v>0</v>
      </c>
      <c r="BL181" s="3" t="s">
        <v>198</v>
      </c>
      <c r="BM181" s="171" t="s">
        <v>264</v>
      </c>
    </row>
    <row r="182" s="27" customFormat="true" ht="24.15" hidden="false" customHeight="true" outlineLevel="0" collapsed="false">
      <c r="A182" s="22"/>
      <c r="B182" s="159"/>
      <c r="C182" s="160" t="s">
        <v>265</v>
      </c>
      <c r="D182" s="160" t="s">
        <v>124</v>
      </c>
      <c r="E182" s="161" t="s">
        <v>266</v>
      </c>
      <c r="F182" s="162" t="s">
        <v>267</v>
      </c>
      <c r="G182" s="163" t="s">
        <v>263</v>
      </c>
      <c r="H182" s="164" t="n">
        <v>12</v>
      </c>
      <c r="I182" s="165"/>
      <c r="J182" s="166" t="n">
        <f aca="false">ROUND(I182*H182,2)</f>
        <v>0</v>
      </c>
      <c r="K182" s="162" t="s">
        <v>128</v>
      </c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198</v>
      </c>
      <c r="AT182" s="171" t="s">
        <v>124</v>
      </c>
      <c r="AU182" s="171" t="s">
        <v>82</v>
      </c>
      <c r="AY182" s="3" t="s">
        <v>121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80</v>
      </c>
      <c r="BK182" s="172" t="n">
        <f aca="false">ROUND(I182*H182,2)</f>
        <v>0</v>
      </c>
      <c r="BL182" s="3" t="s">
        <v>198</v>
      </c>
      <c r="BM182" s="171" t="s">
        <v>268</v>
      </c>
    </row>
    <row r="183" s="27" customFormat="true" ht="24.15" hidden="false" customHeight="true" outlineLevel="0" collapsed="false">
      <c r="A183" s="22"/>
      <c r="B183" s="159"/>
      <c r="C183" s="193" t="s">
        <v>269</v>
      </c>
      <c r="D183" s="193" t="s">
        <v>270</v>
      </c>
      <c r="E183" s="194" t="s">
        <v>271</v>
      </c>
      <c r="F183" s="195" t="s">
        <v>272</v>
      </c>
      <c r="G183" s="196" t="s">
        <v>263</v>
      </c>
      <c r="H183" s="197" t="n">
        <v>12</v>
      </c>
      <c r="I183" s="198"/>
      <c r="J183" s="199" t="n">
        <f aca="false">ROUND(I183*H183,2)</f>
        <v>0</v>
      </c>
      <c r="K183" s="195"/>
      <c r="L183" s="200"/>
      <c r="M183" s="201"/>
      <c r="N183" s="202" t="s">
        <v>40</v>
      </c>
      <c r="O183" s="60"/>
      <c r="P183" s="169" t="n">
        <f aca="false">O183*H183</f>
        <v>0</v>
      </c>
      <c r="Q183" s="169" t="n">
        <v>0.0008</v>
      </c>
      <c r="R183" s="169" t="n">
        <f aca="false">Q183*H183</f>
        <v>0.0096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273</v>
      </c>
      <c r="AT183" s="171" t="s">
        <v>270</v>
      </c>
      <c r="AU183" s="171" t="s">
        <v>82</v>
      </c>
      <c r="AY183" s="3" t="s">
        <v>121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80</v>
      </c>
      <c r="BK183" s="172" t="n">
        <f aca="false">ROUND(I183*H183,2)</f>
        <v>0</v>
      </c>
      <c r="BL183" s="3" t="s">
        <v>198</v>
      </c>
      <c r="BM183" s="171" t="s">
        <v>274</v>
      </c>
    </row>
    <row r="184" s="27" customFormat="true" ht="24.15" hidden="false" customHeight="true" outlineLevel="0" collapsed="false">
      <c r="A184" s="22"/>
      <c r="B184" s="159"/>
      <c r="C184" s="160" t="s">
        <v>275</v>
      </c>
      <c r="D184" s="160" t="s">
        <v>124</v>
      </c>
      <c r="E184" s="161" t="s">
        <v>276</v>
      </c>
      <c r="F184" s="162" t="s">
        <v>277</v>
      </c>
      <c r="G184" s="163" t="s">
        <v>175</v>
      </c>
      <c r="H184" s="164" t="n">
        <v>1</v>
      </c>
      <c r="I184" s="165"/>
      <c r="J184" s="166" t="n">
        <f aca="false">ROUND(I184*H184,2)</f>
        <v>0</v>
      </c>
      <c r="K184" s="162"/>
      <c r="L184" s="23"/>
      <c r="M184" s="167"/>
      <c r="N184" s="168" t="s">
        <v>40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198</v>
      </c>
      <c r="AT184" s="171" t="s">
        <v>124</v>
      </c>
      <c r="AU184" s="171" t="s">
        <v>82</v>
      </c>
      <c r="AY184" s="3" t="s">
        <v>121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80</v>
      </c>
      <c r="BK184" s="172" t="n">
        <f aca="false">ROUND(I184*H184,2)</f>
        <v>0</v>
      </c>
      <c r="BL184" s="3" t="s">
        <v>198</v>
      </c>
      <c r="BM184" s="171" t="s">
        <v>278</v>
      </c>
    </row>
    <row r="185" s="27" customFormat="true" ht="16.5" hidden="false" customHeight="true" outlineLevel="0" collapsed="false">
      <c r="A185" s="22"/>
      <c r="B185" s="159"/>
      <c r="C185" s="160" t="s">
        <v>273</v>
      </c>
      <c r="D185" s="160" t="s">
        <v>124</v>
      </c>
      <c r="E185" s="161" t="s">
        <v>279</v>
      </c>
      <c r="F185" s="162" t="s">
        <v>280</v>
      </c>
      <c r="G185" s="163" t="s">
        <v>175</v>
      </c>
      <c r="H185" s="164" t="n">
        <v>5</v>
      </c>
      <c r="I185" s="165"/>
      <c r="J185" s="166" t="n">
        <f aca="false">ROUND(I185*H185,2)</f>
        <v>0</v>
      </c>
      <c r="K185" s="162"/>
      <c r="L185" s="23"/>
      <c r="M185" s="167"/>
      <c r="N185" s="168" t="s">
        <v>40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198</v>
      </c>
      <c r="AT185" s="171" t="s">
        <v>124</v>
      </c>
      <c r="AU185" s="171" t="s">
        <v>82</v>
      </c>
      <c r="AY185" s="3" t="s">
        <v>121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80</v>
      </c>
      <c r="BK185" s="172" t="n">
        <f aca="false">ROUND(I185*H185,2)</f>
        <v>0</v>
      </c>
      <c r="BL185" s="3" t="s">
        <v>198</v>
      </c>
      <c r="BM185" s="171" t="s">
        <v>281</v>
      </c>
    </row>
    <row r="186" s="27" customFormat="true" ht="16.5" hidden="false" customHeight="true" outlineLevel="0" collapsed="false">
      <c r="A186" s="22"/>
      <c r="B186" s="159"/>
      <c r="C186" s="160" t="s">
        <v>282</v>
      </c>
      <c r="D186" s="160" t="s">
        <v>124</v>
      </c>
      <c r="E186" s="161" t="s">
        <v>283</v>
      </c>
      <c r="F186" s="162" t="s">
        <v>284</v>
      </c>
      <c r="G186" s="163" t="s">
        <v>175</v>
      </c>
      <c r="H186" s="164" t="n">
        <v>4</v>
      </c>
      <c r="I186" s="165"/>
      <c r="J186" s="166" t="n">
        <f aca="false">ROUND(I186*H186,2)</f>
        <v>0</v>
      </c>
      <c r="K186" s="162"/>
      <c r="L186" s="23"/>
      <c r="M186" s="167"/>
      <c r="N186" s="168" t="s">
        <v>40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198</v>
      </c>
      <c r="AT186" s="171" t="s">
        <v>124</v>
      </c>
      <c r="AU186" s="171" t="s">
        <v>82</v>
      </c>
      <c r="AY186" s="3" t="s">
        <v>121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80</v>
      </c>
      <c r="BK186" s="172" t="n">
        <f aca="false">ROUND(I186*H186,2)</f>
        <v>0</v>
      </c>
      <c r="BL186" s="3" t="s">
        <v>198</v>
      </c>
      <c r="BM186" s="171" t="s">
        <v>285</v>
      </c>
    </row>
    <row r="187" s="27" customFormat="true" ht="21.75" hidden="false" customHeight="true" outlineLevel="0" collapsed="false">
      <c r="A187" s="22"/>
      <c r="B187" s="159"/>
      <c r="C187" s="160" t="s">
        <v>286</v>
      </c>
      <c r="D187" s="160" t="s">
        <v>124</v>
      </c>
      <c r="E187" s="161" t="s">
        <v>287</v>
      </c>
      <c r="F187" s="162" t="s">
        <v>288</v>
      </c>
      <c r="G187" s="163" t="s">
        <v>192</v>
      </c>
      <c r="H187" s="164" t="n">
        <v>3</v>
      </c>
      <c r="I187" s="165"/>
      <c r="J187" s="166" t="n">
        <f aca="false">ROUND(I187*H187,2)</f>
        <v>0</v>
      </c>
      <c r="K187" s="162"/>
      <c r="L187" s="23"/>
      <c r="M187" s="167"/>
      <c r="N187" s="168" t="s">
        <v>40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198</v>
      </c>
      <c r="AT187" s="171" t="s">
        <v>124</v>
      </c>
      <c r="AU187" s="171" t="s">
        <v>82</v>
      </c>
      <c r="AY187" s="3" t="s">
        <v>121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80</v>
      </c>
      <c r="BK187" s="172" t="n">
        <f aca="false">ROUND(I187*H187,2)</f>
        <v>0</v>
      </c>
      <c r="BL187" s="3" t="s">
        <v>198</v>
      </c>
      <c r="BM187" s="171" t="s">
        <v>289</v>
      </c>
    </row>
    <row r="188" s="27" customFormat="true" ht="24.15" hidden="false" customHeight="true" outlineLevel="0" collapsed="false">
      <c r="A188" s="22"/>
      <c r="B188" s="159"/>
      <c r="C188" s="160" t="s">
        <v>290</v>
      </c>
      <c r="D188" s="160" t="s">
        <v>124</v>
      </c>
      <c r="E188" s="161" t="s">
        <v>291</v>
      </c>
      <c r="F188" s="162" t="s">
        <v>292</v>
      </c>
      <c r="G188" s="163" t="s">
        <v>256</v>
      </c>
      <c r="H188" s="192"/>
      <c r="I188" s="165"/>
      <c r="J188" s="166" t="n">
        <f aca="false">ROUND(I188*H188,2)</f>
        <v>0</v>
      </c>
      <c r="K188" s="162" t="s">
        <v>128</v>
      </c>
      <c r="L188" s="23"/>
      <c r="M188" s="167"/>
      <c r="N188" s="168" t="s">
        <v>40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198</v>
      </c>
      <c r="AT188" s="171" t="s">
        <v>124</v>
      </c>
      <c r="AU188" s="171" t="s">
        <v>82</v>
      </c>
      <c r="AY188" s="3" t="s">
        <v>121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80</v>
      </c>
      <c r="BK188" s="172" t="n">
        <f aca="false">ROUND(I188*H188,2)</f>
        <v>0</v>
      </c>
      <c r="BL188" s="3" t="s">
        <v>198</v>
      </c>
      <c r="BM188" s="171" t="s">
        <v>293</v>
      </c>
    </row>
    <row r="189" s="145" customFormat="true" ht="22.8" hidden="false" customHeight="true" outlineLevel="0" collapsed="false">
      <c r="B189" s="146"/>
      <c r="D189" s="147" t="s">
        <v>74</v>
      </c>
      <c r="E189" s="157" t="s">
        <v>294</v>
      </c>
      <c r="F189" s="157" t="s">
        <v>295</v>
      </c>
      <c r="I189" s="149"/>
      <c r="J189" s="158" t="n">
        <f aca="false">BK189</f>
        <v>0</v>
      </c>
      <c r="L189" s="146"/>
      <c r="M189" s="151"/>
      <c r="N189" s="152"/>
      <c r="O189" s="152"/>
      <c r="P189" s="153" t="n">
        <f aca="false">SUM(P190:P193)</f>
        <v>0</v>
      </c>
      <c r="Q189" s="152"/>
      <c r="R189" s="153" t="n">
        <f aca="false">SUM(R190:R193)</f>
        <v>0.056259</v>
      </c>
      <c r="S189" s="152"/>
      <c r="T189" s="154" t="n">
        <f aca="false">SUM(T190:T193)</f>
        <v>0</v>
      </c>
      <c r="AR189" s="147" t="s">
        <v>82</v>
      </c>
      <c r="AT189" s="155" t="s">
        <v>74</v>
      </c>
      <c r="AU189" s="155" t="s">
        <v>80</v>
      </c>
      <c r="AY189" s="147" t="s">
        <v>121</v>
      </c>
      <c r="BK189" s="156" t="n">
        <f aca="false">SUM(BK190:BK193)</f>
        <v>0</v>
      </c>
    </row>
    <row r="190" s="27" customFormat="true" ht="33" hidden="false" customHeight="true" outlineLevel="0" collapsed="false">
      <c r="A190" s="22"/>
      <c r="B190" s="159"/>
      <c r="C190" s="160" t="s">
        <v>296</v>
      </c>
      <c r="D190" s="160" t="s">
        <v>124</v>
      </c>
      <c r="E190" s="161" t="s">
        <v>297</v>
      </c>
      <c r="F190" s="162" t="s">
        <v>298</v>
      </c>
      <c r="G190" s="163" t="s">
        <v>127</v>
      </c>
      <c r="H190" s="164" t="n">
        <v>2.85</v>
      </c>
      <c r="I190" s="165"/>
      <c r="J190" s="166" t="n">
        <f aca="false">ROUND(I190*H190,2)</f>
        <v>0</v>
      </c>
      <c r="K190" s="162" t="s">
        <v>128</v>
      </c>
      <c r="L190" s="23"/>
      <c r="M190" s="167"/>
      <c r="N190" s="168" t="s">
        <v>40</v>
      </c>
      <c r="O190" s="60"/>
      <c r="P190" s="169" t="n">
        <f aca="false">O190*H190</f>
        <v>0</v>
      </c>
      <c r="Q190" s="169" t="n">
        <v>0.01956</v>
      </c>
      <c r="R190" s="169" t="n">
        <f aca="false">Q190*H190</f>
        <v>0.055746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198</v>
      </c>
      <c r="AT190" s="171" t="s">
        <v>124</v>
      </c>
      <c r="AU190" s="171" t="s">
        <v>82</v>
      </c>
      <c r="AY190" s="3" t="s">
        <v>121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80</v>
      </c>
      <c r="BK190" s="172" t="n">
        <f aca="false">ROUND(I190*H190,2)</f>
        <v>0</v>
      </c>
      <c r="BL190" s="3" t="s">
        <v>198</v>
      </c>
      <c r="BM190" s="171" t="s">
        <v>299</v>
      </c>
    </row>
    <row r="191" s="173" customFormat="true" ht="12.8" hidden="false" customHeight="false" outlineLevel="0" collapsed="false">
      <c r="B191" s="174"/>
      <c r="D191" s="175" t="s">
        <v>131</v>
      </c>
      <c r="E191" s="176"/>
      <c r="F191" s="177" t="s">
        <v>160</v>
      </c>
      <c r="H191" s="178" t="n">
        <v>2.85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131</v>
      </c>
      <c r="AU191" s="176" t="s">
        <v>82</v>
      </c>
      <c r="AV191" s="173" t="s">
        <v>82</v>
      </c>
      <c r="AW191" s="173" t="s">
        <v>31</v>
      </c>
      <c r="AX191" s="173" t="s">
        <v>80</v>
      </c>
      <c r="AY191" s="176" t="s">
        <v>121</v>
      </c>
    </row>
    <row r="192" s="27" customFormat="true" ht="24.15" hidden="false" customHeight="true" outlineLevel="0" collapsed="false">
      <c r="A192" s="22"/>
      <c r="B192" s="159"/>
      <c r="C192" s="160" t="s">
        <v>300</v>
      </c>
      <c r="D192" s="160" t="s">
        <v>124</v>
      </c>
      <c r="E192" s="161" t="s">
        <v>301</v>
      </c>
      <c r="F192" s="162" t="s">
        <v>302</v>
      </c>
      <c r="G192" s="163" t="s">
        <v>127</v>
      </c>
      <c r="H192" s="164" t="n">
        <v>2.85</v>
      </c>
      <c r="I192" s="165"/>
      <c r="J192" s="166" t="n">
        <f aca="false">ROUND(I192*H192,2)</f>
        <v>0</v>
      </c>
      <c r="K192" s="162" t="s">
        <v>128</v>
      </c>
      <c r="L192" s="23"/>
      <c r="M192" s="167"/>
      <c r="N192" s="168" t="s">
        <v>40</v>
      </c>
      <c r="O192" s="60"/>
      <c r="P192" s="169" t="n">
        <f aca="false">O192*H192</f>
        <v>0</v>
      </c>
      <c r="Q192" s="169" t="n">
        <v>0.00018</v>
      </c>
      <c r="R192" s="169" t="n">
        <f aca="false">Q192*H192</f>
        <v>0.000513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198</v>
      </c>
      <c r="AT192" s="171" t="s">
        <v>124</v>
      </c>
      <c r="AU192" s="171" t="s">
        <v>82</v>
      </c>
      <c r="AY192" s="3" t="s">
        <v>121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80</v>
      </c>
      <c r="BK192" s="172" t="n">
        <f aca="false">ROUND(I192*H192,2)</f>
        <v>0</v>
      </c>
      <c r="BL192" s="3" t="s">
        <v>198</v>
      </c>
      <c r="BM192" s="171" t="s">
        <v>303</v>
      </c>
    </row>
    <row r="193" s="27" customFormat="true" ht="24.15" hidden="false" customHeight="true" outlineLevel="0" collapsed="false">
      <c r="A193" s="22"/>
      <c r="B193" s="159"/>
      <c r="C193" s="160" t="s">
        <v>304</v>
      </c>
      <c r="D193" s="160" t="s">
        <v>124</v>
      </c>
      <c r="E193" s="161" t="s">
        <v>305</v>
      </c>
      <c r="F193" s="162" t="s">
        <v>306</v>
      </c>
      <c r="G193" s="163" t="s">
        <v>256</v>
      </c>
      <c r="H193" s="192"/>
      <c r="I193" s="165"/>
      <c r="J193" s="166" t="n">
        <f aca="false">ROUND(I193*H193,2)</f>
        <v>0</v>
      </c>
      <c r="K193" s="162" t="s">
        <v>128</v>
      </c>
      <c r="L193" s="23"/>
      <c r="M193" s="167"/>
      <c r="N193" s="168" t="s">
        <v>40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198</v>
      </c>
      <c r="AT193" s="171" t="s">
        <v>124</v>
      </c>
      <c r="AU193" s="171" t="s">
        <v>82</v>
      </c>
      <c r="AY193" s="3" t="s">
        <v>121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80</v>
      </c>
      <c r="BK193" s="172" t="n">
        <f aca="false">ROUND(I193*H193,2)</f>
        <v>0</v>
      </c>
      <c r="BL193" s="3" t="s">
        <v>198</v>
      </c>
      <c r="BM193" s="171" t="s">
        <v>307</v>
      </c>
    </row>
    <row r="194" s="145" customFormat="true" ht="22.8" hidden="false" customHeight="true" outlineLevel="0" collapsed="false">
      <c r="B194" s="146"/>
      <c r="D194" s="147" t="s">
        <v>74</v>
      </c>
      <c r="E194" s="157" t="s">
        <v>308</v>
      </c>
      <c r="F194" s="157" t="s">
        <v>309</v>
      </c>
      <c r="I194" s="149"/>
      <c r="J194" s="158" t="n">
        <f aca="false">BK194</f>
        <v>0</v>
      </c>
      <c r="L194" s="146"/>
      <c r="M194" s="151"/>
      <c r="N194" s="152"/>
      <c r="O194" s="152"/>
      <c r="P194" s="153" t="n">
        <f aca="false">SUM(P195:P196)</f>
        <v>0</v>
      </c>
      <c r="Q194" s="152"/>
      <c r="R194" s="153" t="n">
        <f aca="false">SUM(R195:R196)</f>
        <v>0</v>
      </c>
      <c r="S194" s="152"/>
      <c r="T194" s="154" t="n">
        <f aca="false">SUM(T195:T196)</f>
        <v>0.50286</v>
      </c>
      <c r="AR194" s="147" t="s">
        <v>82</v>
      </c>
      <c r="AT194" s="155" t="s">
        <v>74</v>
      </c>
      <c r="AU194" s="155" t="s">
        <v>80</v>
      </c>
      <c r="AY194" s="147" t="s">
        <v>121</v>
      </c>
      <c r="BK194" s="156" t="n">
        <f aca="false">SUM(BK195:BK196)</f>
        <v>0</v>
      </c>
    </row>
    <row r="195" s="27" customFormat="true" ht="24.15" hidden="false" customHeight="true" outlineLevel="0" collapsed="false">
      <c r="A195" s="22"/>
      <c r="B195" s="159"/>
      <c r="C195" s="160" t="s">
        <v>310</v>
      </c>
      <c r="D195" s="160" t="s">
        <v>124</v>
      </c>
      <c r="E195" s="161" t="s">
        <v>311</v>
      </c>
      <c r="F195" s="162" t="s">
        <v>312</v>
      </c>
      <c r="G195" s="163" t="s">
        <v>127</v>
      </c>
      <c r="H195" s="164" t="n">
        <v>20.4</v>
      </c>
      <c r="I195" s="165"/>
      <c r="J195" s="166" t="n">
        <f aca="false">ROUND(I195*H195,2)</f>
        <v>0</v>
      </c>
      <c r="K195" s="162" t="s">
        <v>128</v>
      </c>
      <c r="L195" s="23"/>
      <c r="M195" s="167"/>
      <c r="N195" s="168" t="s">
        <v>40</v>
      </c>
      <c r="O195" s="60"/>
      <c r="P195" s="169" t="n">
        <f aca="false">O195*H195</f>
        <v>0</v>
      </c>
      <c r="Q195" s="169" t="n">
        <v>0</v>
      </c>
      <c r="R195" s="169" t="n">
        <f aca="false">Q195*H195</f>
        <v>0</v>
      </c>
      <c r="S195" s="169" t="n">
        <v>0.02465</v>
      </c>
      <c r="T195" s="170" t="n">
        <f aca="false">S195*H195</f>
        <v>0.50286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198</v>
      </c>
      <c r="AT195" s="171" t="s">
        <v>124</v>
      </c>
      <c r="AU195" s="171" t="s">
        <v>82</v>
      </c>
      <c r="AY195" s="3" t="s">
        <v>121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80</v>
      </c>
      <c r="BK195" s="172" t="n">
        <f aca="false">ROUND(I195*H195,2)</f>
        <v>0</v>
      </c>
      <c r="BL195" s="3" t="s">
        <v>198</v>
      </c>
      <c r="BM195" s="171" t="s">
        <v>313</v>
      </c>
    </row>
    <row r="196" s="173" customFormat="true" ht="12.8" hidden="false" customHeight="false" outlineLevel="0" collapsed="false">
      <c r="B196" s="174"/>
      <c r="D196" s="175" t="s">
        <v>131</v>
      </c>
      <c r="E196" s="176"/>
      <c r="F196" s="177" t="s">
        <v>314</v>
      </c>
      <c r="H196" s="178" t="n">
        <v>20.4</v>
      </c>
      <c r="I196" s="179"/>
      <c r="L196" s="174"/>
      <c r="M196" s="180"/>
      <c r="N196" s="181"/>
      <c r="O196" s="181"/>
      <c r="P196" s="181"/>
      <c r="Q196" s="181"/>
      <c r="R196" s="181"/>
      <c r="S196" s="181"/>
      <c r="T196" s="182"/>
      <c r="AT196" s="176" t="s">
        <v>131</v>
      </c>
      <c r="AU196" s="176" t="s">
        <v>82</v>
      </c>
      <c r="AV196" s="173" t="s">
        <v>82</v>
      </c>
      <c r="AW196" s="173" t="s">
        <v>31</v>
      </c>
      <c r="AX196" s="173" t="s">
        <v>80</v>
      </c>
      <c r="AY196" s="176" t="s">
        <v>121</v>
      </c>
    </row>
    <row r="197" s="145" customFormat="true" ht="22.8" hidden="false" customHeight="true" outlineLevel="0" collapsed="false">
      <c r="B197" s="146"/>
      <c r="D197" s="147" t="s">
        <v>74</v>
      </c>
      <c r="E197" s="157" t="s">
        <v>315</v>
      </c>
      <c r="F197" s="157" t="s">
        <v>316</v>
      </c>
      <c r="I197" s="149"/>
      <c r="J197" s="158" t="n">
        <f aca="false">BK197</f>
        <v>0</v>
      </c>
      <c r="L197" s="146"/>
      <c r="M197" s="151"/>
      <c r="N197" s="152"/>
      <c r="O197" s="152"/>
      <c r="P197" s="153" t="n">
        <f aca="false">SUM(P198:P211)</f>
        <v>0</v>
      </c>
      <c r="Q197" s="152"/>
      <c r="R197" s="153" t="n">
        <f aca="false">SUM(R198:R211)</f>
        <v>0.4994458</v>
      </c>
      <c r="S197" s="152"/>
      <c r="T197" s="154" t="n">
        <f aca="false">SUM(T198:T211)</f>
        <v>0.20025</v>
      </c>
      <c r="AR197" s="147" t="s">
        <v>82</v>
      </c>
      <c r="AT197" s="155" t="s">
        <v>74</v>
      </c>
      <c r="AU197" s="155" t="s">
        <v>80</v>
      </c>
      <c r="AY197" s="147" t="s">
        <v>121</v>
      </c>
      <c r="BK197" s="156" t="n">
        <f aca="false">SUM(BK198:BK211)</f>
        <v>0</v>
      </c>
    </row>
    <row r="198" s="27" customFormat="true" ht="24.15" hidden="false" customHeight="true" outlineLevel="0" collapsed="false">
      <c r="A198" s="22"/>
      <c r="B198" s="159"/>
      <c r="C198" s="160" t="s">
        <v>317</v>
      </c>
      <c r="D198" s="160" t="s">
        <v>124</v>
      </c>
      <c r="E198" s="161" t="s">
        <v>318</v>
      </c>
      <c r="F198" s="162" t="s">
        <v>319</v>
      </c>
      <c r="G198" s="163" t="s">
        <v>127</v>
      </c>
      <c r="H198" s="164" t="n">
        <v>69.6</v>
      </c>
      <c r="I198" s="165"/>
      <c r="J198" s="166" t="n">
        <f aca="false">ROUND(I198*H198,2)</f>
        <v>0</v>
      </c>
      <c r="K198" s="162" t="s">
        <v>128</v>
      </c>
      <c r="L198" s="23"/>
      <c r="M198" s="167"/>
      <c r="N198" s="168" t="s">
        <v>40</v>
      </c>
      <c r="O198" s="60"/>
      <c r="P198" s="169" t="n">
        <f aca="false">O198*H198</f>
        <v>0</v>
      </c>
      <c r="Q198" s="169" t="n">
        <v>0</v>
      </c>
      <c r="R198" s="169" t="n">
        <f aca="false">Q198*H198</f>
        <v>0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198</v>
      </c>
      <c r="AT198" s="171" t="s">
        <v>124</v>
      </c>
      <c r="AU198" s="171" t="s">
        <v>82</v>
      </c>
      <c r="AY198" s="3" t="s">
        <v>121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80</v>
      </c>
      <c r="BK198" s="172" t="n">
        <f aca="false">ROUND(I198*H198,2)</f>
        <v>0</v>
      </c>
      <c r="BL198" s="3" t="s">
        <v>198</v>
      </c>
      <c r="BM198" s="171" t="s">
        <v>320</v>
      </c>
    </row>
    <row r="199" s="27" customFormat="true" ht="16.5" hidden="false" customHeight="true" outlineLevel="0" collapsed="false">
      <c r="A199" s="22"/>
      <c r="B199" s="159"/>
      <c r="C199" s="160" t="s">
        <v>321</v>
      </c>
      <c r="D199" s="160" t="s">
        <v>124</v>
      </c>
      <c r="E199" s="161" t="s">
        <v>322</v>
      </c>
      <c r="F199" s="162" t="s">
        <v>323</v>
      </c>
      <c r="G199" s="163" t="s">
        <v>127</v>
      </c>
      <c r="H199" s="164" t="n">
        <v>69.6</v>
      </c>
      <c r="I199" s="165"/>
      <c r="J199" s="166" t="n">
        <f aca="false">ROUND(I199*H199,2)</f>
        <v>0</v>
      </c>
      <c r="K199" s="162" t="s">
        <v>128</v>
      </c>
      <c r="L199" s="23"/>
      <c r="M199" s="167"/>
      <c r="N199" s="168" t="s">
        <v>40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198</v>
      </c>
      <c r="AT199" s="171" t="s">
        <v>124</v>
      </c>
      <c r="AU199" s="171" t="s">
        <v>82</v>
      </c>
      <c r="AY199" s="3" t="s">
        <v>121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80</v>
      </c>
      <c r="BK199" s="172" t="n">
        <f aca="false">ROUND(I199*H199,2)</f>
        <v>0</v>
      </c>
      <c r="BL199" s="3" t="s">
        <v>198</v>
      </c>
      <c r="BM199" s="171" t="s">
        <v>324</v>
      </c>
    </row>
    <row r="200" s="173" customFormat="true" ht="12.8" hidden="false" customHeight="false" outlineLevel="0" collapsed="false">
      <c r="B200" s="174"/>
      <c r="D200" s="175" t="s">
        <v>131</v>
      </c>
      <c r="E200" s="176"/>
      <c r="F200" s="177" t="s">
        <v>325</v>
      </c>
      <c r="H200" s="178" t="n">
        <v>69.6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131</v>
      </c>
      <c r="AU200" s="176" t="s">
        <v>82</v>
      </c>
      <c r="AV200" s="173" t="s">
        <v>82</v>
      </c>
      <c r="AW200" s="173" t="s">
        <v>31</v>
      </c>
      <c r="AX200" s="173" t="s">
        <v>80</v>
      </c>
      <c r="AY200" s="176" t="s">
        <v>121</v>
      </c>
    </row>
    <row r="201" s="27" customFormat="true" ht="24.15" hidden="false" customHeight="true" outlineLevel="0" collapsed="false">
      <c r="A201" s="22"/>
      <c r="B201" s="159"/>
      <c r="C201" s="160" t="s">
        <v>326</v>
      </c>
      <c r="D201" s="160" t="s">
        <v>124</v>
      </c>
      <c r="E201" s="161" t="s">
        <v>327</v>
      </c>
      <c r="F201" s="162" t="s">
        <v>328</v>
      </c>
      <c r="G201" s="163" t="s">
        <v>127</v>
      </c>
      <c r="H201" s="164" t="n">
        <v>69.6</v>
      </c>
      <c r="I201" s="165"/>
      <c r="J201" s="166" t="n">
        <f aca="false">ROUND(I201*H201,2)</f>
        <v>0</v>
      </c>
      <c r="K201" s="162" t="s">
        <v>128</v>
      </c>
      <c r="L201" s="23"/>
      <c r="M201" s="167"/>
      <c r="N201" s="168" t="s">
        <v>40</v>
      </c>
      <c r="O201" s="60"/>
      <c r="P201" s="169" t="n">
        <f aca="false">O201*H201</f>
        <v>0</v>
      </c>
      <c r="Q201" s="169" t="n">
        <v>3E-005</v>
      </c>
      <c r="R201" s="169" t="n">
        <f aca="false">Q201*H201</f>
        <v>0.002088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198</v>
      </c>
      <c r="AT201" s="171" t="s">
        <v>124</v>
      </c>
      <c r="AU201" s="171" t="s">
        <v>82</v>
      </c>
      <c r="AY201" s="3" t="s">
        <v>121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80</v>
      </c>
      <c r="BK201" s="172" t="n">
        <f aca="false">ROUND(I201*H201,2)</f>
        <v>0</v>
      </c>
      <c r="BL201" s="3" t="s">
        <v>198</v>
      </c>
      <c r="BM201" s="171" t="s">
        <v>329</v>
      </c>
    </row>
    <row r="202" s="27" customFormat="true" ht="33" hidden="false" customHeight="true" outlineLevel="0" collapsed="false">
      <c r="A202" s="22"/>
      <c r="B202" s="159"/>
      <c r="C202" s="160" t="s">
        <v>330</v>
      </c>
      <c r="D202" s="160" t="s">
        <v>124</v>
      </c>
      <c r="E202" s="161" t="s">
        <v>331</v>
      </c>
      <c r="F202" s="162" t="s">
        <v>332</v>
      </c>
      <c r="G202" s="163" t="s">
        <v>127</v>
      </c>
      <c r="H202" s="164" t="n">
        <v>60.9</v>
      </c>
      <c r="I202" s="165"/>
      <c r="J202" s="166" t="n">
        <f aca="false">ROUND(I202*H202,2)</f>
        <v>0</v>
      </c>
      <c r="K202" s="162" t="s">
        <v>128</v>
      </c>
      <c r="L202" s="23"/>
      <c r="M202" s="167"/>
      <c r="N202" s="168" t="s">
        <v>40</v>
      </c>
      <c r="O202" s="60"/>
      <c r="P202" s="169" t="n">
        <f aca="false">O202*H202</f>
        <v>0</v>
      </c>
      <c r="Q202" s="169" t="n">
        <v>0.0045</v>
      </c>
      <c r="R202" s="169" t="n">
        <f aca="false">Q202*H202</f>
        <v>0.27405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198</v>
      </c>
      <c r="AT202" s="171" t="s">
        <v>124</v>
      </c>
      <c r="AU202" s="171" t="s">
        <v>82</v>
      </c>
      <c r="AY202" s="3" t="s">
        <v>121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80</v>
      </c>
      <c r="BK202" s="172" t="n">
        <f aca="false">ROUND(I202*H202,2)</f>
        <v>0</v>
      </c>
      <c r="BL202" s="3" t="s">
        <v>198</v>
      </c>
      <c r="BM202" s="171" t="s">
        <v>333</v>
      </c>
    </row>
    <row r="203" s="27" customFormat="true" ht="21.75" hidden="false" customHeight="true" outlineLevel="0" collapsed="false">
      <c r="A203" s="22"/>
      <c r="B203" s="159"/>
      <c r="C203" s="160" t="s">
        <v>334</v>
      </c>
      <c r="D203" s="160" t="s">
        <v>124</v>
      </c>
      <c r="E203" s="161" t="s">
        <v>335</v>
      </c>
      <c r="F203" s="162" t="s">
        <v>336</v>
      </c>
      <c r="G203" s="163" t="s">
        <v>127</v>
      </c>
      <c r="H203" s="164" t="n">
        <v>66.75</v>
      </c>
      <c r="I203" s="165"/>
      <c r="J203" s="166" t="n">
        <f aca="false">ROUND(I203*H203,2)</f>
        <v>0</v>
      </c>
      <c r="K203" s="162" t="s">
        <v>128</v>
      </c>
      <c r="L203" s="23"/>
      <c r="M203" s="167"/>
      <c r="N203" s="168" t="s">
        <v>40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0.003</v>
      </c>
      <c r="T203" s="170" t="n">
        <f aca="false">S203*H203</f>
        <v>0.20025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198</v>
      </c>
      <c r="AT203" s="171" t="s">
        <v>124</v>
      </c>
      <c r="AU203" s="171" t="s">
        <v>82</v>
      </c>
      <c r="AY203" s="3" t="s">
        <v>121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80</v>
      </c>
      <c r="BK203" s="172" t="n">
        <f aca="false">ROUND(I203*H203,2)</f>
        <v>0</v>
      </c>
      <c r="BL203" s="3" t="s">
        <v>198</v>
      </c>
      <c r="BM203" s="171" t="s">
        <v>337</v>
      </c>
    </row>
    <row r="204" s="173" customFormat="true" ht="12.8" hidden="false" customHeight="false" outlineLevel="0" collapsed="false">
      <c r="B204" s="174"/>
      <c r="D204" s="175" t="s">
        <v>131</v>
      </c>
      <c r="E204" s="176"/>
      <c r="F204" s="177" t="s">
        <v>171</v>
      </c>
      <c r="H204" s="178" t="n">
        <v>66.75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131</v>
      </c>
      <c r="AU204" s="176" t="s">
        <v>82</v>
      </c>
      <c r="AV204" s="173" t="s">
        <v>82</v>
      </c>
      <c r="AW204" s="173" t="s">
        <v>31</v>
      </c>
      <c r="AX204" s="173" t="s">
        <v>80</v>
      </c>
      <c r="AY204" s="176" t="s">
        <v>121</v>
      </c>
    </row>
    <row r="205" s="27" customFormat="true" ht="16.5" hidden="false" customHeight="true" outlineLevel="0" collapsed="false">
      <c r="A205" s="22"/>
      <c r="B205" s="159"/>
      <c r="C205" s="160" t="s">
        <v>338</v>
      </c>
      <c r="D205" s="160" t="s">
        <v>124</v>
      </c>
      <c r="E205" s="161" t="s">
        <v>339</v>
      </c>
      <c r="F205" s="162" t="s">
        <v>340</v>
      </c>
      <c r="G205" s="163" t="s">
        <v>127</v>
      </c>
      <c r="H205" s="164" t="n">
        <v>69.6</v>
      </c>
      <c r="I205" s="165"/>
      <c r="J205" s="166" t="n">
        <f aca="false">ROUND(I205*H205,2)</f>
        <v>0</v>
      </c>
      <c r="K205" s="162" t="s">
        <v>128</v>
      </c>
      <c r="L205" s="23"/>
      <c r="M205" s="167"/>
      <c r="N205" s="168" t="s">
        <v>40</v>
      </c>
      <c r="O205" s="60"/>
      <c r="P205" s="169" t="n">
        <f aca="false">O205*H205</f>
        <v>0</v>
      </c>
      <c r="Q205" s="169" t="n">
        <v>0.0003</v>
      </c>
      <c r="R205" s="169" t="n">
        <f aca="false">Q205*H205</f>
        <v>0.02088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198</v>
      </c>
      <c r="AT205" s="171" t="s">
        <v>124</v>
      </c>
      <c r="AU205" s="171" t="s">
        <v>82</v>
      </c>
      <c r="AY205" s="3" t="s">
        <v>121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80</v>
      </c>
      <c r="BK205" s="172" t="n">
        <f aca="false">ROUND(I205*H205,2)</f>
        <v>0</v>
      </c>
      <c r="BL205" s="3" t="s">
        <v>198</v>
      </c>
      <c r="BM205" s="171" t="s">
        <v>341</v>
      </c>
    </row>
    <row r="206" s="27" customFormat="true" ht="16.5" hidden="false" customHeight="true" outlineLevel="0" collapsed="false">
      <c r="A206" s="22"/>
      <c r="B206" s="159"/>
      <c r="C206" s="193" t="s">
        <v>342</v>
      </c>
      <c r="D206" s="193" t="s">
        <v>270</v>
      </c>
      <c r="E206" s="194" t="s">
        <v>343</v>
      </c>
      <c r="F206" s="195" t="s">
        <v>344</v>
      </c>
      <c r="G206" s="196" t="s">
        <v>127</v>
      </c>
      <c r="H206" s="197" t="n">
        <v>76.56</v>
      </c>
      <c r="I206" s="198"/>
      <c r="J206" s="199" t="n">
        <f aca="false">ROUND(I206*H206,2)</f>
        <v>0</v>
      </c>
      <c r="K206" s="195" t="s">
        <v>128</v>
      </c>
      <c r="L206" s="200"/>
      <c r="M206" s="201"/>
      <c r="N206" s="202" t="s">
        <v>40</v>
      </c>
      <c r="O206" s="60"/>
      <c r="P206" s="169" t="n">
        <f aca="false">O206*H206</f>
        <v>0</v>
      </c>
      <c r="Q206" s="169" t="n">
        <v>0.0026</v>
      </c>
      <c r="R206" s="169" t="n">
        <f aca="false">Q206*H206</f>
        <v>0.199056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273</v>
      </c>
      <c r="AT206" s="171" t="s">
        <v>270</v>
      </c>
      <c r="AU206" s="171" t="s">
        <v>82</v>
      </c>
      <c r="AY206" s="3" t="s">
        <v>121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80</v>
      </c>
      <c r="BK206" s="172" t="n">
        <f aca="false">ROUND(I206*H206,2)</f>
        <v>0</v>
      </c>
      <c r="BL206" s="3" t="s">
        <v>198</v>
      </c>
      <c r="BM206" s="171" t="s">
        <v>345</v>
      </c>
    </row>
    <row r="207" s="173" customFormat="true" ht="12.8" hidden="false" customHeight="false" outlineLevel="0" collapsed="false">
      <c r="B207" s="174"/>
      <c r="D207" s="175" t="s">
        <v>131</v>
      </c>
      <c r="F207" s="177" t="s">
        <v>346</v>
      </c>
      <c r="H207" s="178" t="n">
        <v>76.56</v>
      </c>
      <c r="I207" s="179"/>
      <c r="L207" s="174"/>
      <c r="M207" s="180"/>
      <c r="N207" s="181"/>
      <c r="O207" s="181"/>
      <c r="P207" s="181"/>
      <c r="Q207" s="181"/>
      <c r="R207" s="181"/>
      <c r="S207" s="181"/>
      <c r="T207" s="182"/>
      <c r="AT207" s="176" t="s">
        <v>131</v>
      </c>
      <c r="AU207" s="176" t="s">
        <v>82</v>
      </c>
      <c r="AV207" s="173" t="s">
        <v>82</v>
      </c>
      <c r="AW207" s="173" t="s">
        <v>2</v>
      </c>
      <c r="AX207" s="173" t="s">
        <v>80</v>
      </c>
      <c r="AY207" s="176" t="s">
        <v>121</v>
      </c>
    </row>
    <row r="208" s="27" customFormat="true" ht="16.5" hidden="false" customHeight="true" outlineLevel="0" collapsed="false">
      <c r="A208" s="22"/>
      <c r="B208" s="159"/>
      <c r="C208" s="160" t="s">
        <v>347</v>
      </c>
      <c r="D208" s="160" t="s">
        <v>124</v>
      </c>
      <c r="E208" s="161" t="s">
        <v>348</v>
      </c>
      <c r="F208" s="162" t="s">
        <v>349</v>
      </c>
      <c r="G208" s="163" t="s">
        <v>192</v>
      </c>
      <c r="H208" s="164" t="n">
        <v>37.18</v>
      </c>
      <c r="I208" s="165"/>
      <c r="J208" s="166" t="n">
        <f aca="false">ROUND(I208*H208,2)</f>
        <v>0</v>
      </c>
      <c r="K208" s="162" t="s">
        <v>128</v>
      </c>
      <c r="L208" s="23"/>
      <c r="M208" s="167"/>
      <c r="N208" s="168" t="s">
        <v>40</v>
      </c>
      <c r="O208" s="60"/>
      <c r="P208" s="169" t="n">
        <f aca="false">O208*H208</f>
        <v>0</v>
      </c>
      <c r="Q208" s="169" t="n">
        <v>1E-005</v>
      </c>
      <c r="R208" s="169" t="n">
        <f aca="false">Q208*H208</f>
        <v>0.0003718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198</v>
      </c>
      <c r="AT208" s="171" t="s">
        <v>124</v>
      </c>
      <c r="AU208" s="171" t="s">
        <v>82</v>
      </c>
      <c r="AY208" s="3" t="s">
        <v>121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80</v>
      </c>
      <c r="BK208" s="172" t="n">
        <f aca="false">ROUND(I208*H208,2)</f>
        <v>0</v>
      </c>
      <c r="BL208" s="3" t="s">
        <v>198</v>
      </c>
      <c r="BM208" s="171" t="s">
        <v>350</v>
      </c>
    </row>
    <row r="209" s="173" customFormat="true" ht="12.8" hidden="false" customHeight="false" outlineLevel="0" collapsed="false">
      <c r="B209" s="174"/>
      <c r="D209" s="175" t="s">
        <v>131</v>
      </c>
      <c r="E209" s="176"/>
      <c r="F209" s="177" t="s">
        <v>351</v>
      </c>
      <c r="H209" s="178" t="n">
        <v>37.18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131</v>
      </c>
      <c r="AU209" s="176" t="s">
        <v>82</v>
      </c>
      <c r="AV209" s="173" t="s">
        <v>82</v>
      </c>
      <c r="AW209" s="173" t="s">
        <v>31</v>
      </c>
      <c r="AX209" s="173" t="s">
        <v>80</v>
      </c>
      <c r="AY209" s="176" t="s">
        <v>121</v>
      </c>
    </row>
    <row r="210" s="27" customFormat="true" ht="16.5" hidden="false" customHeight="true" outlineLevel="0" collapsed="false">
      <c r="A210" s="22"/>
      <c r="B210" s="159"/>
      <c r="C210" s="160" t="s">
        <v>352</v>
      </c>
      <c r="D210" s="160" t="s">
        <v>124</v>
      </c>
      <c r="E210" s="161" t="s">
        <v>353</v>
      </c>
      <c r="F210" s="162" t="s">
        <v>354</v>
      </c>
      <c r="G210" s="163" t="s">
        <v>263</v>
      </c>
      <c r="H210" s="164" t="n">
        <v>10</v>
      </c>
      <c r="I210" s="165"/>
      <c r="J210" s="166" t="n">
        <f aca="false">ROUND(I210*H210,2)</f>
        <v>0</v>
      </c>
      <c r="K210" s="162"/>
      <c r="L210" s="23"/>
      <c r="M210" s="167"/>
      <c r="N210" s="168" t="s">
        <v>40</v>
      </c>
      <c r="O210" s="60"/>
      <c r="P210" s="169" t="n">
        <f aca="false">O210*H210</f>
        <v>0</v>
      </c>
      <c r="Q210" s="169" t="n">
        <v>0.0003</v>
      </c>
      <c r="R210" s="169" t="n">
        <f aca="false">Q210*H210</f>
        <v>0.003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198</v>
      </c>
      <c r="AT210" s="171" t="s">
        <v>124</v>
      </c>
      <c r="AU210" s="171" t="s">
        <v>82</v>
      </c>
      <c r="AY210" s="3" t="s">
        <v>121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80</v>
      </c>
      <c r="BK210" s="172" t="n">
        <f aca="false">ROUND(I210*H210,2)</f>
        <v>0</v>
      </c>
      <c r="BL210" s="3" t="s">
        <v>198</v>
      </c>
      <c r="BM210" s="171" t="s">
        <v>355</v>
      </c>
    </row>
    <row r="211" s="27" customFormat="true" ht="24.15" hidden="false" customHeight="true" outlineLevel="0" collapsed="false">
      <c r="A211" s="22"/>
      <c r="B211" s="159"/>
      <c r="C211" s="160" t="s">
        <v>356</v>
      </c>
      <c r="D211" s="160" t="s">
        <v>124</v>
      </c>
      <c r="E211" s="161" t="s">
        <v>357</v>
      </c>
      <c r="F211" s="162" t="s">
        <v>358</v>
      </c>
      <c r="G211" s="163" t="s">
        <v>256</v>
      </c>
      <c r="H211" s="192"/>
      <c r="I211" s="165"/>
      <c r="J211" s="166" t="n">
        <f aca="false">ROUND(I211*H211,2)</f>
        <v>0</v>
      </c>
      <c r="K211" s="162" t="s">
        <v>128</v>
      </c>
      <c r="L211" s="23"/>
      <c r="M211" s="167"/>
      <c r="N211" s="168" t="s">
        <v>40</v>
      </c>
      <c r="O211" s="60"/>
      <c r="P211" s="169" t="n">
        <f aca="false">O211*H211</f>
        <v>0</v>
      </c>
      <c r="Q211" s="169" t="n">
        <v>0</v>
      </c>
      <c r="R211" s="169" t="n">
        <f aca="false">Q211*H211</f>
        <v>0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198</v>
      </c>
      <c r="AT211" s="171" t="s">
        <v>124</v>
      </c>
      <c r="AU211" s="171" t="s">
        <v>82</v>
      </c>
      <c r="AY211" s="3" t="s">
        <v>121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80</v>
      </c>
      <c r="BK211" s="172" t="n">
        <f aca="false">ROUND(I211*H211,2)</f>
        <v>0</v>
      </c>
      <c r="BL211" s="3" t="s">
        <v>198</v>
      </c>
      <c r="BM211" s="171" t="s">
        <v>359</v>
      </c>
    </row>
    <row r="212" s="145" customFormat="true" ht="22.8" hidden="false" customHeight="true" outlineLevel="0" collapsed="false">
      <c r="B212" s="146"/>
      <c r="D212" s="147" t="s">
        <v>74</v>
      </c>
      <c r="E212" s="157" t="s">
        <v>360</v>
      </c>
      <c r="F212" s="157" t="s">
        <v>361</v>
      </c>
      <c r="I212" s="149"/>
      <c r="J212" s="158" t="n">
        <f aca="false">BK212</f>
        <v>0</v>
      </c>
      <c r="L212" s="146"/>
      <c r="M212" s="151"/>
      <c r="N212" s="152"/>
      <c r="O212" s="152"/>
      <c r="P212" s="153" t="n">
        <f aca="false">SUM(P213:P225)</f>
        <v>0</v>
      </c>
      <c r="Q212" s="152"/>
      <c r="R212" s="153" t="n">
        <f aca="false">SUM(R213:R225)</f>
        <v>0.1264375</v>
      </c>
      <c r="S212" s="152"/>
      <c r="T212" s="154" t="n">
        <f aca="false">SUM(T213:T225)</f>
        <v>0</v>
      </c>
      <c r="AR212" s="147" t="s">
        <v>82</v>
      </c>
      <c r="AT212" s="155" t="s">
        <v>74</v>
      </c>
      <c r="AU212" s="155" t="s">
        <v>80</v>
      </c>
      <c r="AY212" s="147" t="s">
        <v>121</v>
      </c>
      <c r="BK212" s="156" t="n">
        <f aca="false">SUM(BK213:BK225)</f>
        <v>0</v>
      </c>
    </row>
    <row r="213" s="27" customFormat="true" ht="16.5" hidden="false" customHeight="true" outlineLevel="0" collapsed="false">
      <c r="A213" s="22"/>
      <c r="B213" s="159"/>
      <c r="C213" s="160" t="s">
        <v>362</v>
      </c>
      <c r="D213" s="160" t="s">
        <v>124</v>
      </c>
      <c r="E213" s="161" t="s">
        <v>363</v>
      </c>
      <c r="F213" s="162" t="s">
        <v>364</v>
      </c>
      <c r="G213" s="163" t="s">
        <v>127</v>
      </c>
      <c r="H213" s="164" t="n">
        <v>3.3</v>
      </c>
      <c r="I213" s="165"/>
      <c r="J213" s="166" t="n">
        <f aca="false">ROUND(I213*H213,2)</f>
        <v>0</v>
      </c>
      <c r="K213" s="162" t="s">
        <v>128</v>
      </c>
      <c r="L213" s="23"/>
      <c r="M213" s="167"/>
      <c r="N213" s="168" t="s">
        <v>40</v>
      </c>
      <c r="O213" s="60"/>
      <c r="P213" s="169" t="n">
        <f aca="false">O213*H213</f>
        <v>0</v>
      </c>
      <c r="Q213" s="169" t="n">
        <v>0.0003</v>
      </c>
      <c r="R213" s="169" t="n">
        <f aca="false">Q213*H213</f>
        <v>0.00099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198</v>
      </c>
      <c r="AT213" s="171" t="s">
        <v>124</v>
      </c>
      <c r="AU213" s="171" t="s">
        <v>82</v>
      </c>
      <c r="AY213" s="3" t="s">
        <v>121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80</v>
      </c>
      <c r="BK213" s="172" t="n">
        <f aca="false">ROUND(I213*H213,2)</f>
        <v>0</v>
      </c>
      <c r="BL213" s="3" t="s">
        <v>198</v>
      </c>
      <c r="BM213" s="171" t="s">
        <v>365</v>
      </c>
    </row>
    <row r="214" s="173" customFormat="true" ht="12.8" hidden="false" customHeight="false" outlineLevel="0" collapsed="false">
      <c r="B214" s="174"/>
      <c r="D214" s="175" t="s">
        <v>131</v>
      </c>
      <c r="E214" s="176"/>
      <c r="F214" s="177" t="s">
        <v>366</v>
      </c>
      <c r="H214" s="178" t="n">
        <v>3.3</v>
      </c>
      <c r="I214" s="179"/>
      <c r="L214" s="174"/>
      <c r="M214" s="180"/>
      <c r="N214" s="181"/>
      <c r="O214" s="181"/>
      <c r="P214" s="181"/>
      <c r="Q214" s="181"/>
      <c r="R214" s="181"/>
      <c r="S214" s="181"/>
      <c r="T214" s="182"/>
      <c r="AT214" s="176" t="s">
        <v>131</v>
      </c>
      <c r="AU214" s="176" t="s">
        <v>82</v>
      </c>
      <c r="AV214" s="173" t="s">
        <v>82</v>
      </c>
      <c r="AW214" s="173" t="s">
        <v>31</v>
      </c>
      <c r="AX214" s="173" t="s">
        <v>80</v>
      </c>
      <c r="AY214" s="176" t="s">
        <v>121</v>
      </c>
    </row>
    <row r="215" s="27" customFormat="true" ht="24.15" hidden="false" customHeight="true" outlineLevel="0" collapsed="false">
      <c r="A215" s="22"/>
      <c r="B215" s="159"/>
      <c r="C215" s="160" t="s">
        <v>367</v>
      </c>
      <c r="D215" s="160" t="s">
        <v>124</v>
      </c>
      <c r="E215" s="161" t="s">
        <v>368</v>
      </c>
      <c r="F215" s="162" t="s">
        <v>369</v>
      </c>
      <c r="G215" s="163" t="s">
        <v>127</v>
      </c>
      <c r="H215" s="164" t="n">
        <v>2.25</v>
      </c>
      <c r="I215" s="165"/>
      <c r="J215" s="166" t="n">
        <f aca="false">ROUND(I215*H215,2)</f>
        <v>0</v>
      </c>
      <c r="K215" s="162" t="s">
        <v>128</v>
      </c>
      <c r="L215" s="23"/>
      <c r="M215" s="167"/>
      <c r="N215" s="168" t="s">
        <v>40</v>
      </c>
      <c r="O215" s="60"/>
      <c r="P215" s="169" t="n">
        <f aca="false">O215*H215</f>
        <v>0</v>
      </c>
      <c r="Q215" s="169" t="n">
        <v>0.0015</v>
      </c>
      <c r="R215" s="169" t="n">
        <f aca="false">Q215*H215</f>
        <v>0.003375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198</v>
      </c>
      <c r="AT215" s="171" t="s">
        <v>124</v>
      </c>
      <c r="AU215" s="171" t="s">
        <v>82</v>
      </c>
      <c r="AY215" s="3" t="s">
        <v>121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80</v>
      </c>
      <c r="BK215" s="172" t="n">
        <f aca="false">ROUND(I215*H215,2)</f>
        <v>0</v>
      </c>
      <c r="BL215" s="3" t="s">
        <v>198</v>
      </c>
      <c r="BM215" s="171" t="s">
        <v>370</v>
      </c>
    </row>
    <row r="216" s="173" customFormat="true" ht="12.8" hidden="false" customHeight="false" outlineLevel="0" collapsed="false">
      <c r="B216" s="174"/>
      <c r="D216" s="175" t="s">
        <v>131</v>
      </c>
      <c r="E216" s="176"/>
      <c r="F216" s="177" t="s">
        <v>371</v>
      </c>
      <c r="H216" s="178" t="n">
        <v>2.25</v>
      </c>
      <c r="I216" s="179"/>
      <c r="L216" s="174"/>
      <c r="M216" s="180"/>
      <c r="N216" s="181"/>
      <c r="O216" s="181"/>
      <c r="P216" s="181"/>
      <c r="Q216" s="181"/>
      <c r="R216" s="181"/>
      <c r="S216" s="181"/>
      <c r="T216" s="182"/>
      <c r="AT216" s="176" t="s">
        <v>131</v>
      </c>
      <c r="AU216" s="176" t="s">
        <v>82</v>
      </c>
      <c r="AV216" s="173" t="s">
        <v>82</v>
      </c>
      <c r="AW216" s="173" t="s">
        <v>31</v>
      </c>
      <c r="AX216" s="173" t="s">
        <v>80</v>
      </c>
      <c r="AY216" s="176" t="s">
        <v>121</v>
      </c>
    </row>
    <row r="217" s="27" customFormat="true" ht="16.5" hidden="false" customHeight="true" outlineLevel="0" collapsed="false">
      <c r="A217" s="22"/>
      <c r="B217" s="159"/>
      <c r="C217" s="160" t="s">
        <v>372</v>
      </c>
      <c r="D217" s="160" t="s">
        <v>124</v>
      </c>
      <c r="E217" s="161" t="s">
        <v>373</v>
      </c>
      <c r="F217" s="162" t="s">
        <v>374</v>
      </c>
      <c r="G217" s="163" t="s">
        <v>127</v>
      </c>
      <c r="H217" s="164" t="n">
        <v>3.3</v>
      </c>
      <c r="I217" s="165"/>
      <c r="J217" s="166" t="n">
        <f aca="false">ROUND(I217*H217,2)</f>
        <v>0</v>
      </c>
      <c r="K217" s="162" t="s">
        <v>128</v>
      </c>
      <c r="L217" s="23"/>
      <c r="M217" s="167"/>
      <c r="N217" s="168" t="s">
        <v>40</v>
      </c>
      <c r="O217" s="60"/>
      <c r="P217" s="169" t="n">
        <f aca="false">O217*H217</f>
        <v>0</v>
      </c>
      <c r="Q217" s="169" t="n">
        <v>0.0045</v>
      </c>
      <c r="R217" s="169" t="n">
        <f aca="false">Q217*H217</f>
        <v>0.01485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198</v>
      </c>
      <c r="AT217" s="171" t="s">
        <v>124</v>
      </c>
      <c r="AU217" s="171" t="s">
        <v>82</v>
      </c>
      <c r="AY217" s="3" t="s">
        <v>121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80</v>
      </c>
      <c r="BK217" s="172" t="n">
        <f aca="false">ROUND(I217*H217,2)</f>
        <v>0</v>
      </c>
      <c r="BL217" s="3" t="s">
        <v>198</v>
      </c>
      <c r="BM217" s="171" t="s">
        <v>375</v>
      </c>
    </row>
    <row r="218" s="27" customFormat="true" ht="33" hidden="false" customHeight="true" outlineLevel="0" collapsed="false">
      <c r="A218" s="22"/>
      <c r="B218" s="159"/>
      <c r="C218" s="160" t="s">
        <v>376</v>
      </c>
      <c r="D218" s="160" t="s">
        <v>124</v>
      </c>
      <c r="E218" s="161" t="s">
        <v>377</v>
      </c>
      <c r="F218" s="162" t="s">
        <v>378</v>
      </c>
      <c r="G218" s="163" t="s">
        <v>127</v>
      </c>
      <c r="H218" s="164" t="n">
        <v>3.3</v>
      </c>
      <c r="I218" s="165"/>
      <c r="J218" s="166" t="n">
        <f aca="false">ROUND(I218*H218,2)</f>
        <v>0</v>
      </c>
      <c r="K218" s="162" t="s">
        <v>128</v>
      </c>
      <c r="L218" s="23"/>
      <c r="M218" s="167"/>
      <c r="N218" s="168" t="s">
        <v>40</v>
      </c>
      <c r="O218" s="60"/>
      <c r="P218" s="169" t="n">
        <f aca="false">O218*H218</f>
        <v>0</v>
      </c>
      <c r="Q218" s="169" t="n">
        <v>0.00903</v>
      </c>
      <c r="R218" s="169" t="n">
        <f aca="false">Q218*H218</f>
        <v>0.029799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198</v>
      </c>
      <c r="AT218" s="171" t="s">
        <v>124</v>
      </c>
      <c r="AU218" s="171" t="s">
        <v>82</v>
      </c>
      <c r="AY218" s="3" t="s">
        <v>121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80</v>
      </c>
      <c r="BK218" s="172" t="n">
        <f aca="false">ROUND(I218*H218,2)</f>
        <v>0</v>
      </c>
      <c r="BL218" s="3" t="s">
        <v>198</v>
      </c>
      <c r="BM218" s="171" t="s">
        <v>379</v>
      </c>
    </row>
    <row r="219" s="173" customFormat="true" ht="12.8" hidden="false" customHeight="false" outlineLevel="0" collapsed="false">
      <c r="B219" s="174"/>
      <c r="D219" s="175" t="s">
        <v>131</v>
      </c>
      <c r="E219" s="176"/>
      <c r="F219" s="177" t="s">
        <v>366</v>
      </c>
      <c r="H219" s="178" t="n">
        <v>3.3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131</v>
      </c>
      <c r="AU219" s="176" t="s">
        <v>82</v>
      </c>
      <c r="AV219" s="173" t="s">
        <v>82</v>
      </c>
      <c r="AW219" s="173" t="s">
        <v>31</v>
      </c>
      <c r="AX219" s="173" t="s">
        <v>80</v>
      </c>
      <c r="AY219" s="176" t="s">
        <v>121</v>
      </c>
    </row>
    <row r="220" s="27" customFormat="true" ht="24.15" hidden="false" customHeight="true" outlineLevel="0" collapsed="false">
      <c r="A220" s="22"/>
      <c r="B220" s="159"/>
      <c r="C220" s="193" t="s">
        <v>380</v>
      </c>
      <c r="D220" s="193" t="s">
        <v>270</v>
      </c>
      <c r="E220" s="194" t="s">
        <v>381</v>
      </c>
      <c r="F220" s="195" t="s">
        <v>382</v>
      </c>
      <c r="G220" s="196" t="s">
        <v>127</v>
      </c>
      <c r="H220" s="197" t="n">
        <v>3.795</v>
      </c>
      <c r="I220" s="198"/>
      <c r="J220" s="199" t="n">
        <f aca="false">ROUND(I220*H220,2)</f>
        <v>0</v>
      </c>
      <c r="K220" s="195" t="s">
        <v>128</v>
      </c>
      <c r="L220" s="200"/>
      <c r="M220" s="201"/>
      <c r="N220" s="202" t="s">
        <v>40</v>
      </c>
      <c r="O220" s="60"/>
      <c r="P220" s="169" t="n">
        <f aca="false">O220*H220</f>
        <v>0</v>
      </c>
      <c r="Q220" s="169" t="n">
        <v>0.0201</v>
      </c>
      <c r="R220" s="169" t="n">
        <f aca="false">Q220*H220</f>
        <v>0.0762795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273</v>
      </c>
      <c r="AT220" s="171" t="s">
        <v>270</v>
      </c>
      <c r="AU220" s="171" t="s">
        <v>82</v>
      </c>
      <c r="AY220" s="3" t="s">
        <v>121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80</v>
      </c>
      <c r="BK220" s="172" t="n">
        <f aca="false">ROUND(I220*H220,2)</f>
        <v>0</v>
      </c>
      <c r="BL220" s="3" t="s">
        <v>198</v>
      </c>
      <c r="BM220" s="171" t="s">
        <v>383</v>
      </c>
    </row>
    <row r="221" s="173" customFormat="true" ht="12.8" hidden="false" customHeight="false" outlineLevel="0" collapsed="false">
      <c r="B221" s="174"/>
      <c r="D221" s="175" t="s">
        <v>131</v>
      </c>
      <c r="F221" s="177" t="s">
        <v>384</v>
      </c>
      <c r="H221" s="178" t="n">
        <v>3.795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131</v>
      </c>
      <c r="AU221" s="176" t="s">
        <v>82</v>
      </c>
      <c r="AV221" s="173" t="s">
        <v>82</v>
      </c>
      <c r="AW221" s="173" t="s">
        <v>2</v>
      </c>
      <c r="AX221" s="173" t="s">
        <v>80</v>
      </c>
      <c r="AY221" s="176" t="s">
        <v>121</v>
      </c>
    </row>
    <row r="222" s="27" customFormat="true" ht="33" hidden="false" customHeight="true" outlineLevel="0" collapsed="false">
      <c r="A222" s="22"/>
      <c r="B222" s="159"/>
      <c r="C222" s="160" t="s">
        <v>385</v>
      </c>
      <c r="D222" s="160" t="s">
        <v>124</v>
      </c>
      <c r="E222" s="161" t="s">
        <v>386</v>
      </c>
      <c r="F222" s="162" t="s">
        <v>387</v>
      </c>
      <c r="G222" s="163" t="s">
        <v>127</v>
      </c>
      <c r="H222" s="164" t="n">
        <v>3.3</v>
      </c>
      <c r="I222" s="165"/>
      <c r="J222" s="166" t="n">
        <f aca="false">ROUND(I222*H222,2)</f>
        <v>0</v>
      </c>
      <c r="K222" s="162" t="s">
        <v>128</v>
      </c>
      <c r="L222" s="23"/>
      <c r="M222" s="167"/>
      <c r="N222" s="168" t="s">
        <v>40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198</v>
      </c>
      <c r="AT222" s="171" t="s">
        <v>124</v>
      </c>
      <c r="AU222" s="171" t="s">
        <v>82</v>
      </c>
      <c r="AY222" s="3" t="s">
        <v>121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80</v>
      </c>
      <c r="BK222" s="172" t="n">
        <f aca="false">ROUND(I222*H222,2)</f>
        <v>0</v>
      </c>
      <c r="BL222" s="3" t="s">
        <v>198</v>
      </c>
      <c r="BM222" s="171" t="s">
        <v>388</v>
      </c>
    </row>
    <row r="223" s="27" customFormat="true" ht="24.15" hidden="false" customHeight="true" outlineLevel="0" collapsed="false">
      <c r="A223" s="22"/>
      <c r="B223" s="159"/>
      <c r="C223" s="160" t="s">
        <v>389</v>
      </c>
      <c r="D223" s="160" t="s">
        <v>124</v>
      </c>
      <c r="E223" s="161" t="s">
        <v>390</v>
      </c>
      <c r="F223" s="162" t="s">
        <v>391</v>
      </c>
      <c r="G223" s="163" t="s">
        <v>192</v>
      </c>
      <c r="H223" s="164" t="n">
        <v>5.72</v>
      </c>
      <c r="I223" s="165"/>
      <c r="J223" s="166" t="n">
        <f aca="false">ROUND(I223*H223,2)</f>
        <v>0</v>
      </c>
      <c r="K223" s="162" t="s">
        <v>128</v>
      </c>
      <c r="L223" s="23"/>
      <c r="M223" s="167"/>
      <c r="N223" s="168" t="s">
        <v>40</v>
      </c>
      <c r="O223" s="60"/>
      <c r="P223" s="169" t="n">
        <f aca="false">O223*H223</f>
        <v>0</v>
      </c>
      <c r="Q223" s="169" t="n">
        <v>0.0002</v>
      </c>
      <c r="R223" s="169" t="n">
        <f aca="false">Q223*H223</f>
        <v>0.001144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198</v>
      </c>
      <c r="AT223" s="171" t="s">
        <v>124</v>
      </c>
      <c r="AU223" s="171" t="s">
        <v>82</v>
      </c>
      <c r="AY223" s="3" t="s">
        <v>121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80</v>
      </c>
      <c r="BK223" s="172" t="n">
        <f aca="false">ROUND(I223*H223,2)</f>
        <v>0</v>
      </c>
      <c r="BL223" s="3" t="s">
        <v>198</v>
      </c>
      <c r="BM223" s="171" t="s">
        <v>392</v>
      </c>
    </row>
    <row r="224" s="173" customFormat="true" ht="12.8" hidden="false" customHeight="false" outlineLevel="0" collapsed="false">
      <c r="B224" s="174"/>
      <c r="D224" s="175" t="s">
        <v>131</v>
      </c>
      <c r="E224" s="176"/>
      <c r="F224" s="177" t="s">
        <v>393</v>
      </c>
      <c r="H224" s="178" t="n">
        <v>5.72</v>
      </c>
      <c r="I224" s="179"/>
      <c r="L224" s="174"/>
      <c r="M224" s="180"/>
      <c r="N224" s="181"/>
      <c r="O224" s="181"/>
      <c r="P224" s="181"/>
      <c r="Q224" s="181"/>
      <c r="R224" s="181"/>
      <c r="S224" s="181"/>
      <c r="T224" s="182"/>
      <c r="AT224" s="176" t="s">
        <v>131</v>
      </c>
      <c r="AU224" s="176" t="s">
        <v>82</v>
      </c>
      <c r="AV224" s="173" t="s">
        <v>82</v>
      </c>
      <c r="AW224" s="173" t="s">
        <v>31</v>
      </c>
      <c r="AX224" s="173" t="s">
        <v>80</v>
      </c>
      <c r="AY224" s="176" t="s">
        <v>121</v>
      </c>
    </row>
    <row r="225" s="27" customFormat="true" ht="24.15" hidden="false" customHeight="true" outlineLevel="0" collapsed="false">
      <c r="A225" s="22"/>
      <c r="B225" s="159"/>
      <c r="C225" s="160" t="s">
        <v>394</v>
      </c>
      <c r="D225" s="160" t="s">
        <v>124</v>
      </c>
      <c r="E225" s="161" t="s">
        <v>395</v>
      </c>
      <c r="F225" s="162" t="s">
        <v>396</v>
      </c>
      <c r="G225" s="163" t="s">
        <v>256</v>
      </c>
      <c r="H225" s="192"/>
      <c r="I225" s="165"/>
      <c r="J225" s="166" t="n">
        <f aca="false">ROUND(I225*H225,2)</f>
        <v>0</v>
      </c>
      <c r="K225" s="162" t="s">
        <v>128</v>
      </c>
      <c r="L225" s="23"/>
      <c r="M225" s="167"/>
      <c r="N225" s="168" t="s">
        <v>40</v>
      </c>
      <c r="O225" s="60"/>
      <c r="P225" s="169" t="n">
        <f aca="false">O225*H225</f>
        <v>0</v>
      </c>
      <c r="Q225" s="169" t="n">
        <v>0</v>
      </c>
      <c r="R225" s="169" t="n">
        <f aca="false">Q225*H225</f>
        <v>0</v>
      </c>
      <c r="S225" s="169" t="n">
        <v>0</v>
      </c>
      <c r="T225" s="170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198</v>
      </c>
      <c r="AT225" s="171" t="s">
        <v>124</v>
      </c>
      <c r="AU225" s="171" t="s">
        <v>82</v>
      </c>
      <c r="AY225" s="3" t="s">
        <v>121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80</v>
      </c>
      <c r="BK225" s="172" t="n">
        <f aca="false">ROUND(I225*H225,2)</f>
        <v>0</v>
      </c>
      <c r="BL225" s="3" t="s">
        <v>198</v>
      </c>
      <c r="BM225" s="171" t="s">
        <v>397</v>
      </c>
    </row>
    <row r="226" s="145" customFormat="true" ht="22.8" hidden="false" customHeight="true" outlineLevel="0" collapsed="false">
      <c r="B226" s="146"/>
      <c r="D226" s="147" t="s">
        <v>74</v>
      </c>
      <c r="E226" s="157" t="s">
        <v>398</v>
      </c>
      <c r="F226" s="157" t="s">
        <v>399</v>
      </c>
      <c r="I226" s="149"/>
      <c r="J226" s="158" t="n">
        <f aca="false">BK226</f>
        <v>0</v>
      </c>
      <c r="L226" s="146"/>
      <c r="M226" s="151"/>
      <c r="N226" s="152"/>
      <c r="O226" s="152"/>
      <c r="P226" s="153" t="n">
        <f aca="false">SUM(P227:P228)</f>
        <v>0</v>
      </c>
      <c r="Q226" s="152"/>
      <c r="R226" s="153" t="n">
        <f aca="false">SUM(R227:R228)</f>
        <v>0</v>
      </c>
      <c r="S226" s="152"/>
      <c r="T226" s="154" t="n">
        <f aca="false">SUM(T227:T228)</f>
        <v>0.00028</v>
      </c>
      <c r="AR226" s="147" t="s">
        <v>82</v>
      </c>
      <c r="AT226" s="155" t="s">
        <v>74</v>
      </c>
      <c r="AU226" s="155" t="s">
        <v>80</v>
      </c>
      <c r="AY226" s="147" t="s">
        <v>121</v>
      </c>
      <c r="BK226" s="156" t="n">
        <f aca="false">SUM(BK227:BK228)</f>
        <v>0</v>
      </c>
    </row>
    <row r="227" s="27" customFormat="true" ht="16.5" hidden="false" customHeight="true" outlineLevel="0" collapsed="false">
      <c r="A227" s="22"/>
      <c r="B227" s="159"/>
      <c r="C227" s="160" t="s">
        <v>400</v>
      </c>
      <c r="D227" s="160" t="s">
        <v>124</v>
      </c>
      <c r="E227" s="161" t="s">
        <v>401</v>
      </c>
      <c r="F227" s="162" t="s">
        <v>402</v>
      </c>
      <c r="G227" s="163" t="s">
        <v>263</v>
      </c>
      <c r="H227" s="164" t="n">
        <v>4</v>
      </c>
      <c r="I227" s="165"/>
      <c r="J227" s="166" t="n">
        <f aca="false">ROUND(I227*H227,2)</f>
        <v>0</v>
      </c>
      <c r="K227" s="162"/>
      <c r="L227" s="23"/>
      <c r="M227" s="167"/>
      <c r="N227" s="168" t="s">
        <v>40</v>
      </c>
      <c r="O227" s="60"/>
      <c r="P227" s="169" t="n">
        <f aca="false">O227*H227</f>
        <v>0</v>
      </c>
      <c r="Q227" s="169" t="n">
        <v>0</v>
      </c>
      <c r="R227" s="169" t="n">
        <f aca="false">Q227*H227</f>
        <v>0</v>
      </c>
      <c r="S227" s="169" t="n">
        <v>3.5E-005</v>
      </c>
      <c r="T227" s="170" t="n">
        <f aca="false">S227*H227</f>
        <v>0.00014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198</v>
      </c>
      <c r="AT227" s="171" t="s">
        <v>124</v>
      </c>
      <c r="AU227" s="171" t="s">
        <v>82</v>
      </c>
      <c r="AY227" s="3" t="s">
        <v>121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80</v>
      </c>
      <c r="BK227" s="172" t="n">
        <f aca="false">ROUND(I227*H227,2)</f>
        <v>0</v>
      </c>
      <c r="BL227" s="3" t="s">
        <v>198</v>
      </c>
      <c r="BM227" s="171" t="s">
        <v>403</v>
      </c>
    </row>
    <row r="228" s="27" customFormat="true" ht="16.5" hidden="false" customHeight="true" outlineLevel="0" collapsed="false">
      <c r="A228" s="22"/>
      <c r="B228" s="159"/>
      <c r="C228" s="160" t="s">
        <v>404</v>
      </c>
      <c r="D228" s="160" t="s">
        <v>124</v>
      </c>
      <c r="E228" s="161" t="s">
        <v>405</v>
      </c>
      <c r="F228" s="162" t="s">
        <v>406</v>
      </c>
      <c r="G228" s="163" t="s">
        <v>192</v>
      </c>
      <c r="H228" s="164" t="n">
        <v>4</v>
      </c>
      <c r="I228" s="165"/>
      <c r="J228" s="166" t="n">
        <f aca="false">ROUND(I228*H228,2)</f>
        <v>0</v>
      </c>
      <c r="K228" s="162"/>
      <c r="L228" s="23"/>
      <c r="M228" s="167"/>
      <c r="N228" s="168" t="s">
        <v>40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3.5E-005</v>
      </c>
      <c r="T228" s="170" t="n">
        <f aca="false">S228*H228</f>
        <v>0.00014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198</v>
      </c>
      <c r="AT228" s="171" t="s">
        <v>124</v>
      </c>
      <c r="AU228" s="171" t="s">
        <v>82</v>
      </c>
      <c r="AY228" s="3" t="s">
        <v>121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80</v>
      </c>
      <c r="BK228" s="172" t="n">
        <f aca="false">ROUND(I228*H228,2)</f>
        <v>0</v>
      </c>
      <c r="BL228" s="3" t="s">
        <v>198</v>
      </c>
      <c r="BM228" s="171" t="s">
        <v>407</v>
      </c>
    </row>
    <row r="229" s="145" customFormat="true" ht="22.8" hidden="false" customHeight="true" outlineLevel="0" collapsed="false">
      <c r="B229" s="146"/>
      <c r="D229" s="147" t="s">
        <v>74</v>
      </c>
      <c r="E229" s="157" t="s">
        <v>408</v>
      </c>
      <c r="F229" s="157" t="s">
        <v>409</v>
      </c>
      <c r="I229" s="149"/>
      <c r="J229" s="158" t="n">
        <f aca="false">BK229</f>
        <v>0</v>
      </c>
      <c r="L229" s="146"/>
      <c r="M229" s="151"/>
      <c r="N229" s="152"/>
      <c r="O229" s="152"/>
      <c r="P229" s="153" t="n">
        <f aca="false">SUM(P230:P234)</f>
        <v>0</v>
      </c>
      <c r="Q229" s="152"/>
      <c r="R229" s="153" t="n">
        <f aca="false">SUM(R230:R234)</f>
        <v>0.0576926</v>
      </c>
      <c r="S229" s="152"/>
      <c r="T229" s="154" t="n">
        <f aca="false">SUM(T230:T234)</f>
        <v>0.029841</v>
      </c>
      <c r="AR229" s="147" t="s">
        <v>82</v>
      </c>
      <c r="AT229" s="155" t="s">
        <v>74</v>
      </c>
      <c r="AU229" s="155" t="s">
        <v>80</v>
      </c>
      <c r="AY229" s="147" t="s">
        <v>121</v>
      </c>
      <c r="BK229" s="156" t="n">
        <f aca="false">SUM(BK230:BK234)</f>
        <v>0</v>
      </c>
    </row>
    <row r="230" s="27" customFormat="true" ht="24.15" hidden="false" customHeight="true" outlineLevel="0" collapsed="false">
      <c r="A230" s="22"/>
      <c r="B230" s="159"/>
      <c r="C230" s="160" t="s">
        <v>410</v>
      </c>
      <c r="D230" s="160" t="s">
        <v>124</v>
      </c>
      <c r="E230" s="161" t="s">
        <v>411</v>
      </c>
      <c r="F230" s="162" t="s">
        <v>412</v>
      </c>
      <c r="G230" s="163" t="s">
        <v>127</v>
      </c>
      <c r="H230" s="164" t="n">
        <v>198.94</v>
      </c>
      <c r="I230" s="165"/>
      <c r="J230" s="166" t="n">
        <f aca="false">ROUND(I230*H230,2)</f>
        <v>0</v>
      </c>
      <c r="K230" s="162" t="s">
        <v>128</v>
      </c>
      <c r="L230" s="23"/>
      <c r="M230" s="167"/>
      <c r="N230" s="168" t="s">
        <v>40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0.00015</v>
      </c>
      <c r="T230" s="170" t="n">
        <f aca="false">S230*H230</f>
        <v>0.029841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198</v>
      </c>
      <c r="AT230" s="171" t="s">
        <v>124</v>
      </c>
      <c r="AU230" s="171" t="s">
        <v>82</v>
      </c>
      <c r="AY230" s="3" t="s">
        <v>121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80</v>
      </c>
      <c r="BK230" s="172" t="n">
        <f aca="false">ROUND(I230*H230,2)</f>
        <v>0</v>
      </c>
      <c r="BL230" s="3" t="s">
        <v>198</v>
      </c>
      <c r="BM230" s="171" t="s">
        <v>413</v>
      </c>
    </row>
    <row r="231" s="173" customFormat="true" ht="12.8" hidden="false" customHeight="false" outlineLevel="0" collapsed="false">
      <c r="B231" s="174"/>
      <c r="D231" s="175" t="s">
        <v>131</v>
      </c>
      <c r="E231" s="176"/>
      <c r="F231" s="177" t="s">
        <v>414</v>
      </c>
      <c r="H231" s="178" t="n">
        <v>128.44</v>
      </c>
      <c r="I231" s="179"/>
      <c r="L231" s="174"/>
      <c r="M231" s="180"/>
      <c r="N231" s="181"/>
      <c r="O231" s="181"/>
      <c r="P231" s="181"/>
      <c r="Q231" s="181"/>
      <c r="R231" s="181"/>
      <c r="S231" s="181"/>
      <c r="T231" s="182"/>
      <c r="AT231" s="176" t="s">
        <v>131</v>
      </c>
      <c r="AU231" s="176" t="s">
        <v>82</v>
      </c>
      <c r="AV231" s="173" t="s">
        <v>82</v>
      </c>
      <c r="AW231" s="173" t="s">
        <v>31</v>
      </c>
      <c r="AX231" s="173" t="s">
        <v>75</v>
      </c>
      <c r="AY231" s="176" t="s">
        <v>121</v>
      </c>
    </row>
    <row r="232" s="173" customFormat="true" ht="12.8" hidden="false" customHeight="false" outlineLevel="0" collapsed="false">
      <c r="B232" s="174"/>
      <c r="D232" s="175" t="s">
        <v>131</v>
      </c>
      <c r="E232" s="176"/>
      <c r="F232" s="177" t="s">
        <v>415</v>
      </c>
      <c r="H232" s="178" t="n">
        <v>70.5</v>
      </c>
      <c r="I232" s="179"/>
      <c r="L232" s="174"/>
      <c r="M232" s="180"/>
      <c r="N232" s="181"/>
      <c r="O232" s="181"/>
      <c r="P232" s="181"/>
      <c r="Q232" s="181"/>
      <c r="R232" s="181"/>
      <c r="S232" s="181"/>
      <c r="T232" s="182"/>
      <c r="AT232" s="176" t="s">
        <v>131</v>
      </c>
      <c r="AU232" s="176" t="s">
        <v>82</v>
      </c>
      <c r="AV232" s="173" t="s">
        <v>82</v>
      </c>
      <c r="AW232" s="173" t="s">
        <v>31</v>
      </c>
      <c r="AX232" s="173" t="s">
        <v>75</v>
      </c>
      <c r="AY232" s="176" t="s">
        <v>121</v>
      </c>
    </row>
    <row r="233" s="183" customFormat="true" ht="12.8" hidden="false" customHeight="false" outlineLevel="0" collapsed="false">
      <c r="B233" s="184"/>
      <c r="D233" s="175" t="s">
        <v>131</v>
      </c>
      <c r="E233" s="185"/>
      <c r="F233" s="186" t="s">
        <v>146</v>
      </c>
      <c r="H233" s="187" t="n">
        <v>198.94</v>
      </c>
      <c r="I233" s="188"/>
      <c r="L233" s="184"/>
      <c r="M233" s="189"/>
      <c r="N233" s="190"/>
      <c r="O233" s="190"/>
      <c r="P233" s="190"/>
      <c r="Q233" s="190"/>
      <c r="R233" s="190"/>
      <c r="S233" s="190"/>
      <c r="T233" s="191"/>
      <c r="AT233" s="185" t="s">
        <v>131</v>
      </c>
      <c r="AU233" s="185" t="s">
        <v>82</v>
      </c>
      <c r="AV233" s="183" t="s">
        <v>129</v>
      </c>
      <c r="AW233" s="183" t="s">
        <v>31</v>
      </c>
      <c r="AX233" s="183" t="s">
        <v>80</v>
      </c>
      <c r="AY233" s="185" t="s">
        <v>121</v>
      </c>
    </row>
    <row r="234" s="27" customFormat="true" ht="33" hidden="false" customHeight="true" outlineLevel="0" collapsed="false">
      <c r="A234" s="22"/>
      <c r="B234" s="159"/>
      <c r="C234" s="160" t="s">
        <v>416</v>
      </c>
      <c r="D234" s="160" t="s">
        <v>124</v>
      </c>
      <c r="E234" s="161" t="s">
        <v>417</v>
      </c>
      <c r="F234" s="162" t="s">
        <v>418</v>
      </c>
      <c r="G234" s="163" t="s">
        <v>127</v>
      </c>
      <c r="H234" s="164" t="n">
        <v>198.94</v>
      </c>
      <c r="I234" s="165"/>
      <c r="J234" s="166" t="n">
        <f aca="false">ROUND(I234*H234,2)</f>
        <v>0</v>
      </c>
      <c r="K234" s="162" t="s">
        <v>128</v>
      </c>
      <c r="L234" s="23"/>
      <c r="M234" s="167"/>
      <c r="N234" s="168" t="s">
        <v>40</v>
      </c>
      <c r="O234" s="60"/>
      <c r="P234" s="169" t="n">
        <f aca="false">O234*H234</f>
        <v>0</v>
      </c>
      <c r="Q234" s="169" t="n">
        <v>0.00029</v>
      </c>
      <c r="R234" s="169" t="n">
        <f aca="false">Q234*H234</f>
        <v>0.0576926</v>
      </c>
      <c r="S234" s="169" t="n">
        <v>0</v>
      </c>
      <c r="T234" s="170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198</v>
      </c>
      <c r="AT234" s="171" t="s">
        <v>124</v>
      </c>
      <c r="AU234" s="171" t="s">
        <v>82</v>
      </c>
      <c r="AY234" s="3" t="s">
        <v>121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80</v>
      </c>
      <c r="BK234" s="172" t="n">
        <f aca="false">ROUND(I234*H234,2)</f>
        <v>0</v>
      </c>
      <c r="BL234" s="3" t="s">
        <v>198</v>
      </c>
      <c r="BM234" s="171" t="s">
        <v>419</v>
      </c>
    </row>
    <row r="235" s="145" customFormat="true" ht="25.9" hidden="false" customHeight="true" outlineLevel="0" collapsed="false">
      <c r="B235" s="146"/>
      <c r="D235" s="147" t="s">
        <v>74</v>
      </c>
      <c r="E235" s="148" t="s">
        <v>420</v>
      </c>
      <c r="F235" s="148" t="s">
        <v>421</v>
      </c>
      <c r="I235" s="149"/>
      <c r="J235" s="150" t="n">
        <f aca="false">BK235</f>
        <v>0</v>
      </c>
      <c r="L235" s="146"/>
      <c r="M235" s="151"/>
      <c r="N235" s="152"/>
      <c r="O235" s="152"/>
      <c r="P235" s="153" t="n">
        <f aca="false">P236+P238</f>
        <v>0</v>
      </c>
      <c r="Q235" s="152"/>
      <c r="R235" s="153" t="n">
        <f aca="false">R236+R238</f>
        <v>0</v>
      </c>
      <c r="S235" s="152"/>
      <c r="T235" s="154" t="n">
        <f aca="false">T236+T238</f>
        <v>0</v>
      </c>
      <c r="AR235" s="147" t="s">
        <v>147</v>
      </c>
      <c r="AT235" s="155" t="s">
        <v>74</v>
      </c>
      <c r="AU235" s="155" t="s">
        <v>75</v>
      </c>
      <c r="AY235" s="147" t="s">
        <v>121</v>
      </c>
      <c r="BK235" s="156" t="n">
        <f aca="false">BK236+BK238</f>
        <v>0</v>
      </c>
    </row>
    <row r="236" s="145" customFormat="true" ht="22.8" hidden="false" customHeight="true" outlineLevel="0" collapsed="false">
      <c r="B236" s="146"/>
      <c r="D236" s="147" t="s">
        <v>74</v>
      </c>
      <c r="E236" s="157" t="s">
        <v>422</v>
      </c>
      <c r="F236" s="157" t="s">
        <v>423</v>
      </c>
      <c r="I236" s="149"/>
      <c r="J236" s="158" t="n">
        <f aca="false">BK236</f>
        <v>0</v>
      </c>
      <c r="L236" s="146"/>
      <c r="M236" s="151"/>
      <c r="N236" s="152"/>
      <c r="O236" s="152"/>
      <c r="P236" s="153" t="n">
        <f aca="false">P237</f>
        <v>0</v>
      </c>
      <c r="Q236" s="152"/>
      <c r="R236" s="153" t="n">
        <f aca="false">R237</f>
        <v>0</v>
      </c>
      <c r="S236" s="152"/>
      <c r="T236" s="154" t="n">
        <f aca="false">T237</f>
        <v>0</v>
      </c>
      <c r="AR236" s="147" t="s">
        <v>147</v>
      </c>
      <c r="AT236" s="155" t="s">
        <v>74</v>
      </c>
      <c r="AU236" s="155" t="s">
        <v>80</v>
      </c>
      <c r="AY236" s="147" t="s">
        <v>121</v>
      </c>
      <c r="BK236" s="156" t="n">
        <f aca="false">BK237</f>
        <v>0</v>
      </c>
    </row>
    <row r="237" s="27" customFormat="true" ht="16.5" hidden="false" customHeight="true" outlineLevel="0" collapsed="false">
      <c r="A237" s="22"/>
      <c r="B237" s="159"/>
      <c r="C237" s="160" t="s">
        <v>424</v>
      </c>
      <c r="D237" s="160" t="s">
        <v>124</v>
      </c>
      <c r="E237" s="161" t="s">
        <v>425</v>
      </c>
      <c r="F237" s="162" t="s">
        <v>426</v>
      </c>
      <c r="G237" s="163" t="s">
        <v>175</v>
      </c>
      <c r="H237" s="164" t="n">
        <v>1</v>
      </c>
      <c r="I237" s="165"/>
      <c r="J237" s="166" t="n">
        <f aca="false">ROUND(I237*H237,2)</f>
        <v>0</v>
      </c>
      <c r="K237" s="162" t="s">
        <v>128</v>
      </c>
      <c r="L237" s="23"/>
      <c r="M237" s="167"/>
      <c r="N237" s="168" t="s">
        <v>40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427</v>
      </c>
      <c r="AT237" s="171" t="s">
        <v>124</v>
      </c>
      <c r="AU237" s="171" t="s">
        <v>82</v>
      </c>
      <c r="AY237" s="3" t="s">
        <v>121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80</v>
      </c>
      <c r="BK237" s="172" t="n">
        <f aca="false">ROUND(I237*H237,2)</f>
        <v>0</v>
      </c>
      <c r="BL237" s="3" t="s">
        <v>427</v>
      </c>
      <c r="BM237" s="171" t="s">
        <v>428</v>
      </c>
    </row>
    <row r="238" s="145" customFormat="true" ht="22.8" hidden="false" customHeight="true" outlineLevel="0" collapsed="false">
      <c r="B238" s="146"/>
      <c r="D238" s="147" t="s">
        <v>74</v>
      </c>
      <c r="E238" s="157" t="s">
        <v>429</v>
      </c>
      <c r="F238" s="157" t="s">
        <v>430</v>
      </c>
      <c r="I238" s="149"/>
      <c r="J238" s="158" t="n">
        <f aca="false">BK238</f>
        <v>0</v>
      </c>
      <c r="L238" s="146"/>
      <c r="M238" s="151"/>
      <c r="N238" s="152"/>
      <c r="O238" s="152"/>
      <c r="P238" s="153" t="n">
        <f aca="false">P239</f>
        <v>0</v>
      </c>
      <c r="Q238" s="152"/>
      <c r="R238" s="153" t="n">
        <f aca="false">R239</f>
        <v>0</v>
      </c>
      <c r="S238" s="152"/>
      <c r="T238" s="154" t="n">
        <f aca="false">T239</f>
        <v>0</v>
      </c>
      <c r="AR238" s="147" t="s">
        <v>147</v>
      </c>
      <c r="AT238" s="155" t="s">
        <v>74</v>
      </c>
      <c r="AU238" s="155" t="s">
        <v>80</v>
      </c>
      <c r="AY238" s="147" t="s">
        <v>121</v>
      </c>
      <c r="BK238" s="156" t="n">
        <f aca="false">BK239</f>
        <v>0</v>
      </c>
    </row>
    <row r="239" s="27" customFormat="true" ht="16.5" hidden="false" customHeight="true" outlineLevel="0" collapsed="false">
      <c r="A239" s="22"/>
      <c r="B239" s="159"/>
      <c r="C239" s="160" t="s">
        <v>431</v>
      </c>
      <c r="D239" s="160" t="s">
        <v>124</v>
      </c>
      <c r="E239" s="161" t="s">
        <v>432</v>
      </c>
      <c r="F239" s="162" t="s">
        <v>433</v>
      </c>
      <c r="G239" s="163" t="s">
        <v>175</v>
      </c>
      <c r="H239" s="164" t="n">
        <v>1</v>
      </c>
      <c r="I239" s="165"/>
      <c r="J239" s="166" t="n">
        <f aca="false">ROUND(I239*H239,2)</f>
        <v>0</v>
      </c>
      <c r="K239" s="162" t="s">
        <v>128</v>
      </c>
      <c r="L239" s="23"/>
      <c r="M239" s="203"/>
      <c r="N239" s="204" t="s">
        <v>40</v>
      </c>
      <c r="O239" s="205"/>
      <c r="P239" s="206" t="n">
        <f aca="false">O239*H239</f>
        <v>0</v>
      </c>
      <c r="Q239" s="206" t="n">
        <v>0</v>
      </c>
      <c r="R239" s="206" t="n">
        <f aca="false">Q239*H239</f>
        <v>0</v>
      </c>
      <c r="S239" s="206" t="n">
        <v>0</v>
      </c>
      <c r="T239" s="207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1" t="s">
        <v>427</v>
      </c>
      <c r="AT239" s="171" t="s">
        <v>124</v>
      </c>
      <c r="AU239" s="171" t="s">
        <v>82</v>
      </c>
      <c r="AY239" s="3" t="s">
        <v>121</v>
      </c>
      <c r="BE239" s="172" t="n">
        <f aca="false">IF(N239="základní",J239,0)</f>
        <v>0</v>
      </c>
      <c r="BF239" s="172" t="n">
        <f aca="false">IF(N239="snížená",J239,0)</f>
        <v>0</v>
      </c>
      <c r="BG239" s="172" t="n">
        <f aca="false">IF(N239="zákl. přenesená",J239,0)</f>
        <v>0</v>
      </c>
      <c r="BH239" s="172" t="n">
        <f aca="false">IF(N239="sníž. přenesená",J239,0)</f>
        <v>0</v>
      </c>
      <c r="BI239" s="172" t="n">
        <f aca="false">IF(N239="nulová",J239,0)</f>
        <v>0</v>
      </c>
      <c r="BJ239" s="3" t="s">
        <v>80</v>
      </c>
      <c r="BK239" s="172" t="n">
        <f aca="false">ROUND(I239*H239,2)</f>
        <v>0</v>
      </c>
      <c r="BL239" s="3" t="s">
        <v>427</v>
      </c>
      <c r="BM239" s="171" t="s">
        <v>434</v>
      </c>
    </row>
    <row r="240" s="27" customFormat="true" ht="6.95" hidden="false" customHeight="true" outlineLevel="0" collapsed="false">
      <c r="A240" s="22"/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23"/>
      <c r="M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</row>
  </sheetData>
  <autoFilter ref="C128:K239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2025-02-04T19:01:49Z</dcterms:created>
  <dc:creator>DESKTOP-VKVVR07\Eva</dc:creator>
  <dc:description/>
  <dc:language>cs-CZ</dc:language>
  <cp:lastModifiedBy/>
  <cp:lastPrinted>2025-02-04T20:08:20Z</cp:lastPrinted>
  <dcterms:modified xsi:type="dcterms:W3CDTF">2025-02-04T20:08:39Z</dcterms:modified>
  <cp:revision>1</cp:revision>
  <dc:subject/>
  <dc:title/>
</cp:coreProperties>
</file>